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  <definedName name="Excel_BuiltIn_Print_Titles" localSheetId="0">'дох.'!$5:$6</definedName>
    <definedName name="Excel_BuiltIn_Print_Titles" localSheetId="1">'расх.'!$3:$4</definedName>
    <definedName name="_xlnm_Print_Titles_1" localSheetId="1">#REF!</definedName>
  </definedNames>
  <calcPr fullCalcOnLoad="1"/>
</workbook>
</file>

<file path=xl/sharedStrings.xml><?xml version="1.0" encoding="utf-8"?>
<sst xmlns="http://schemas.openxmlformats.org/spreadsheetml/2006/main" count="247" uniqueCount="236">
  <si>
    <t>Исполнение бюджета Савинского городского поселения за 2022 год</t>
  </si>
  <si>
    <t>по состоянию на 01.07.2022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</si>
  <si>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</si>
  <si>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</si>
  <si>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</si>
  <si>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</si>
  <si>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</si>
  <si>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</si>
  <si>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</si>
  <si>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</si>
  <si>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соответствующим периодом 2021 г.</t>
  </si>
  <si>
    <t>Абсолютная сумма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</si>
  <si>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</si>
  <si>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</si>
  <si>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</si>
  <si>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</si>
  <si>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</si>
  <si>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</si>
  <si>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</si>
  <si>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</si>
  <si>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</si>
  <si>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</si>
  <si>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</si>
  <si>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</si>
  <si>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</si>
  <si>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</si>
  <si>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</si>
  <si>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</si>
  <si>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</si>
  <si>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</si>
  <si>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</si>
  <si>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</si>
  <si>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</si>
  <si>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</si>
  <si>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</si>
  <si>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</si>
  <si>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</si>
  <si>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</si>
  <si>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</si>
  <si>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</si>
  <si>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</si>
  <si>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</si>
  <si>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</si>
  <si>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</si>
  <si>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</si>
  <si>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</si>
  <si>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</si>
  <si>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</si>
  <si>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</si>
  <si>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</si>
  <si>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</si>
  <si>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</si>
  <si>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</si>
  <si>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</si>
  <si>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</si>
  <si>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</si>
  <si>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</si>
  <si>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</si>
  <si>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</si>
  <si>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</si>
  <si>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</si>
  <si>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</si>
  <si>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</si>
  <si>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</si>
  <si>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</si>
  <si>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</si>
  <si>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</si>
  <si>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</si>
  <si>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</si>
  <si>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</si>
  <si>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</si>
  <si>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</si>
  <si>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</si>
  <si>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</si>
  <si>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</si>
  <si>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</si>
  <si>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</si>
  <si>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</si>
  <si>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</si>
  <si>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</si>
  <si>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</si>
  <si>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</si>
  <si>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</si>
  <si>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</si>
  <si>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</si>
  <si>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</si>
  <si>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</si>
  <si>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</si>
  <si>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</si>
  <si>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</si>
  <si>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</si>
  <si>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</si>
  <si>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</si>
  <si>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</si>
  <si>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000 1 16 00000 00 0000 000</t>
  </si>
  <si>
    <t>ШТРАФЫ, САНКЦИИ, ВОЗМЕЩЕНИЕ УЩЕРБА</t>
  </si>
  <si>
    <t>000 1 16 10000 00 000 140</t>
  </si>
  <si>
    <t>Платежи в целях возмещения причиненного ущерба (убытков)</t>
  </si>
  <si>
    <t>000 1 16 10030 13 0000 140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</si>
  <si>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</si>
  <si>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</si>
  <si>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</si>
  <si>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</si>
  <si>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</si>
  <si>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</si>
  <si>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</si>
  <si>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114 1 17 05050 13 0000 180</t>
  </si>
  <si>
    <t>Прочие неналоговые доходы бюджетов городских поселений</t>
  </si>
  <si>
    <t>000 1 17 15000 00 0000 180</t>
  </si>
  <si>
    <t xml:space="preserve">Инициативные платежи </t>
  </si>
  <si>
    <t>000 1 17 15030 13 0000 180</t>
  </si>
  <si>
    <t>Инициативные платежи, зачисляемые в бюджеты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</si>
  <si>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</si>
  <si>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</si>
  <si>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</si>
  <si>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</si>
  <si>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</si>
  <si>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</si>
  <si>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</si>
  <si>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</si>
  <si>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000 2 02 15001 13 0000 150</t>
  </si>
  <si>
    <t>Дотации бюджетам городских поселений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</si>
  <si>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</si>
  <si>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</si>
  <si>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000 2 02 15002 13 0000 150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</si>
  <si>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</si>
  <si>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</si>
  <si>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</si>
  <si>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 xml:space="preserve"> 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</si>
  <si>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</si>
  <si>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 000 2 02 20216 13 0000 150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</si>
  <si>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</si>
  <si>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</si>
  <si>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</si>
  <si>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</si>
  <si>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</si>
  <si>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</si>
  <si>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 xml:space="preserve">Субсидии бюджетам на поддержку отрасли культуры </t>
  </si>
  <si>
    <t>000 2 02 25519 13 0000 150</t>
  </si>
  <si>
    <t xml:space="preserve">Субсидии бюджетам городских поселений на поддержку отрасли культуры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</si>
  <si>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</si>
  <si>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</si>
  <si>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</si>
  <si>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</si>
  <si>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</si>
  <si>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</si>
  <si>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</si>
  <si>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</si>
  <si>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</si>
  <si>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*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</t>
  </si>
  <si>
    <t>*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</si>
  <si>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r>
      <rPr>
        <i/>
        <sz val="8"/>
        <color indexed="8"/>
        <rFont val="Times New Roman"/>
        <family val="1"/>
      </rPr>
      <t xml:space="preserve">* субсидии бюджетам муниципальных образований Ивановской области на реализацию проектов развития территорий муниципальных образований </t>
    </r>
    <r>
      <rPr>
        <i/>
        <sz val="8"/>
        <color indexed="8"/>
        <rFont val="Times New Roman"/>
        <family val="1"/>
      </rPr>
      <t>Ивановской области, основанных на местных инициативах (инициативных проектов)</t>
    </r>
  </si>
  <si>
    <t>000 2 02 30000 00 0000 150</t>
  </si>
  <si>
    <t>Субвенции бюджетам бюджетной системы Российской Федерации</t>
  </si>
  <si>
    <t>000 2 02 35120 00 0000 150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</si>
  <si>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</si>
  <si>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</si>
  <si>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</si>
  <si>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</si>
  <si>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</si>
  <si>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</si>
  <si>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</si>
  <si>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000 2 02 40000 00 0000150</t>
  </si>
  <si>
    <t>Иные межбюджетные трансферты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</si>
  <si>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</si>
  <si>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</si>
  <si>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000 2 02 49999 13 0000 150</t>
  </si>
  <si>
    <t>Прочие межбюджетные трансферты, передаваемые бюджетам городских поселений</t>
  </si>
  <si>
    <t>000 2 18 00000 00 0000 150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</si>
  <si>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</si>
  <si>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000 2 18 60010 13 0000 150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</si>
  <si>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</si>
  <si>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</si>
  <si>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</si>
  <si>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000 2 19 60010 13 0000 000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</si>
  <si>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</si>
  <si>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Всего:</t>
  </si>
  <si>
    <t>2. Расходы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</si>
  <si>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</si>
  <si>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</si>
  <si>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</si>
  <si>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</si>
  <si>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</si>
  <si>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</si>
  <si>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</si>
  <si>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</si>
  <si>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</si>
  <si>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</si>
  <si>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</si>
  <si>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</si>
  <si>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</si>
  <si>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</si>
  <si>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</si>
  <si>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</si>
  <si>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</si>
  <si>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</si>
  <si>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</si>
  <si>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</si>
  <si>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</si>
  <si>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</si>
  <si>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</si>
  <si>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</si>
  <si>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</si>
  <si>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</si>
  <si>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</si>
  <si>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</si>
  <si>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</si>
  <si>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</si>
  <si>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</si>
  <si>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</si>
  <si>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</si>
  <si>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</si>
  <si>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</si>
  <si>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</si>
  <si>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</si>
  <si>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</si>
  <si>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</si>
  <si>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</si>
  <si>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</si>
  <si>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</si>
  <si>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</si>
  <si>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</si>
  <si>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</si>
  <si>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</si>
  <si>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</si>
  <si>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</si>
  <si>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</si>
  <si>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Физическая культура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</si>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</sst>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8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4" fillId="0" borderId="0">
      <alignment horizontal="center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5" fontId="4" fillId="0" borderId="2">
      <alignment horizontal="center" wrapText="1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5" fontId="4" fillId="0" borderId="3">
      <alignment horizontal="center" wrapText="1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1">
      <alignment horizontal="center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5" fontId="4" fillId="0" borderId="5">
      <alignment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6" fontId="4" fillId="0" borderId="1">
      <alignment horizontal="right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6" fontId="4" fillId="0" borderId="2">
      <alignment horizontal="right"/>
      <protection/>
    </xf>
    <xf numFmtId="164" fontId="4" fillId="2" borderId="0">
      <alignment/>
      <protection/>
    </xf>
    <xf numFmtId="164" fontId="4" fillId="2" borderId="0">
      <alignment/>
      <protection/>
    </xf>
    <xf numFmtId="164" fontId="4" fillId="2" borderId="0">
      <alignment/>
      <protection/>
    </xf>
    <xf numFmtId="164" fontId="4" fillId="2" borderId="0">
      <alignment/>
      <protection/>
    </xf>
    <xf numFmtId="165" fontId="4" fillId="0" borderId="0">
      <alignment horizontal="right"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6" fontId="4" fillId="0" borderId="8">
      <alignment horizontal="right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5" fontId="4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4" fillId="0" borderId="9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4" fontId="4" fillId="0" borderId="10">
      <alignment horizontal="left" wrapText="1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4" fontId="5" fillId="0" borderId="11">
      <alignment horizontal="left" wrapText="1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4" fontId="4" fillId="0" borderId="12">
      <alignment horizontal="left" wrapText="1" indent="1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2" fillId="0" borderId="13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4" fillId="0" borderId="5">
      <alignment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2" fillId="0" borderId="5">
      <alignment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5" fillId="0" borderId="0">
      <alignment horizontal="center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14">
      <alignment horizontal="left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15">
      <alignment horizontal="left" wrapText="1" indent="1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4" fontId="4" fillId="0" borderId="14">
      <alignment horizontal="left" wrapText="1" inden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4" fontId="2" fillId="3" borderId="17">
      <alignment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4" fontId="4" fillId="0" borderId="4">
      <alignment horizontal="left" wrapText="1" inden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4" fontId="4" fillId="0" borderId="0">
      <alignment horizontal="center" wrapTex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5">
      <alignment horizontal="left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5" fontId="4" fillId="0" borderId="16">
      <alignment horizontal="center" wrapTex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5" fontId="4" fillId="0" borderId="16">
      <alignment horizontal="center" shrinkToFit="1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5" fontId="4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4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4" fillId="0" borderId="10">
      <alignment horizontal="left" wrapText="1" indent="1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4" fontId="4" fillId="0" borderId="19">
      <alignment horizontal="left" wrapText="1" inden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4" fillId="0" borderId="10">
      <alignment horizontal="left" wrapText="1" inden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2" fillId="0" borderId="22">
      <alignment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4" fillId="0" borderId="0">
      <alignment vertical="center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5">
      <alignment horizontal="center" vertical="center" textRotation="90" wrapText="1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13">
      <alignment horizontal="center" vertical="center" textRotation="90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5" fillId="0" borderId="5">
      <alignment horizontal="center" vertical="center" textRotation="90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5" fillId="0" borderId="20">
      <alignment horizontal="center" vertical="center" textRotation="90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5" fillId="0" borderId="24">
      <alignment horizontal="center" vertical="center" textRotation="90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6" fillId="0" borderId="5">
      <alignment wrapText="1"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6" fillId="0" borderId="24">
      <alignment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4" fontId="6" fillId="0" borderId="13">
      <alignment wrapText="1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4" fontId="4" fillId="0" borderId="24">
      <alignment horizontal="center" vertical="top" wrapText="1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4" fontId="5" fillId="0" borderId="25">
      <alignment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7" fillId="0" borderId="26">
      <alignment horizontal="left" vertical="center" wrapText="1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6">
      <alignment horizontal="left" vertical="center" wrapText="1" inden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5" fontId="4" fillId="0" borderId="4">
      <alignment horizontal="left" vertical="center" wrapText="1" indent="2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26">
      <alignment horizontal="left" vertical="center" wrapText="1" indent="2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27">
      <alignment horizontal="left" vertical="center" wrapText="1" indent="2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4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4" fillId="0" borderId="13">
      <alignment horizontal="left" vertical="center" wrapText="1" indent="2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5" fontId="4" fillId="0" borderId="0">
      <alignment horizontal="left" vertical="center" wrapText="1" indent="2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5" fontId="4" fillId="0" borderId="5">
      <alignment horizontal="left" vertical="center" wrapText="1" indent="2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4" fontId="4" fillId="0" borderId="26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4" fontId="4" fillId="0" borderId="27">
      <alignment horizontal="left" vertical="center" wrapText="1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4" fillId="0" borderId="26">
      <alignment horizontal="left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4" fillId="0" borderId="27">
      <alignment horizontal="left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5" fillId="0" borderId="31">
      <alignment horizontal="center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4" fillId="0" borderId="35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4" fillId="0" borderId="5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5" fontId="5" fillId="0" borderId="31">
      <alignment horizontal="center" vertical="center" wrapText="1"/>
      <protection/>
    </xf>
    <xf numFmtId="164" fontId="5" fillId="0" borderId="31">
      <alignment horizontal="center" vertical="center"/>
      <protection/>
    </xf>
    <xf numFmtId="164" fontId="4" fillId="0" borderId="33">
      <alignment horizontal="center" vertical="center"/>
      <protection/>
    </xf>
    <xf numFmtId="164" fontId="4" fillId="0" borderId="16">
      <alignment horizontal="center" vertical="center"/>
      <protection/>
    </xf>
    <xf numFmtId="164" fontId="4" fillId="0" borderId="32">
      <alignment horizontal="center" vertical="center"/>
      <protection/>
    </xf>
    <xf numFmtId="164" fontId="5" fillId="0" borderId="32">
      <alignment horizontal="center" vertical="center"/>
      <protection/>
    </xf>
    <xf numFmtId="164" fontId="4" fillId="0" borderId="34">
      <alignment horizontal="center" vertical="center"/>
      <protection/>
    </xf>
    <xf numFmtId="165" fontId="5" fillId="0" borderId="31">
      <alignment horizontal="center" vertical="center"/>
      <protection/>
    </xf>
    <xf numFmtId="165" fontId="4" fillId="0" borderId="33">
      <alignment horizontal="center" vertical="center"/>
      <protection/>
    </xf>
    <xf numFmtId="165" fontId="4" fillId="0" borderId="16">
      <alignment horizontal="center" vertical="center"/>
      <protection/>
    </xf>
    <xf numFmtId="165" fontId="4" fillId="0" borderId="32">
      <alignment horizontal="center" vertical="center"/>
      <protection/>
    </xf>
    <xf numFmtId="165" fontId="4" fillId="0" borderId="34">
      <alignment horizontal="center" vertical="center"/>
      <protection/>
    </xf>
    <xf numFmtId="165" fontId="4" fillId="0" borderId="5">
      <alignment horizontal="center"/>
      <protection/>
    </xf>
    <xf numFmtId="164" fontId="4" fillId="0" borderId="13">
      <alignment horizontal="center"/>
      <protection/>
    </xf>
    <xf numFmtId="164" fontId="4" fillId="0" borderId="0">
      <alignment horizontal="center"/>
      <protection/>
    </xf>
    <xf numFmtId="165" fontId="4" fillId="0" borderId="5">
      <alignment/>
      <protection/>
    </xf>
    <xf numFmtId="164" fontId="4" fillId="0" borderId="24">
      <alignment horizontal="center" vertical="top"/>
      <protection/>
    </xf>
    <xf numFmtId="165" fontId="4" fillId="0" borderId="24">
      <alignment horizontal="center" vertical="top" wrapText="1"/>
      <protection/>
    </xf>
    <xf numFmtId="164" fontId="4" fillId="0" borderId="21">
      <alignment/>
      <protection/>
    </xf>
    <xf numFmtId="166" fontId="4" fillId="0" borderId="36">
      <alignment horizontal="right"/>
      <protection/>
    </xf>
    <xf numFmtId="166" fontId="4" fillId="0" borderId="35">
      <alignment horizontal="right"/>
      <protection/>
    </xf>
    <xf numFmtId="166" fontId="4" fillId="0" borderId="0">
      <alignment horizontal="right" shrinkToFit="1"/>
      <protection/>
    </xf>
    <xf numFmtId="166" fontId="4" fillId="0" borderId="5">
      <alignment horizontal="right"/>
      <protection/>
    </xf>
    <xf numFmtId="164" fontId="4" fillId="0" borderId="13">
      <alignment/>
      <protection/>
    </xf>
    <xf numFmtId="164" fontId="4" fillId="0" borderId="24">
      <alignment horizontal="center" vertical="top" wrapText="1"/>
      <protection/>
    </xf>
    <xf numFmtId="164" fontId="4" fillId="0" borderId="5">
      <alignment horizontal="center"/>
      <protection/>
    </xf>
    <xf numFmtId="165" fontId="4" fillId="0" borderId="13">
      <alignment horizontal="center"/>
      <protection/>
    </xf>
    <xf numFmtId="165" fontId="4" fillId="0" borderId="0">
      <alignment horizontal="left"/>
      <protection/>
    </xf>
    <xf numFmtId="166" fontId="4" fillId="0" borderId="21">
      <alignment horizontal="right"/>
      <protection/>
    </xf>
    <xf numFmtId="164" fontId="4" fillId="0" borderId="24">
      <alignment horizontal="center" vertical="top"/>
      <protection/>
    </xf>
    <xf numFmtId="166" fontId="4" fillId="0" borderId="22">
      <alignment horizontal="right"/>
      <protection/>
    </xf>
    <xf numFmtId="166" fontId="4" fillId="0" borderId="37">
      <alignment horizontal="right"/>
      <protection/>
    </xf>
    <xf numFmtId="164" fontId="4" fillId="0" borderId="22">
      <alignment/>
      <protection/>
    </xf>
    <xf numFmtId="164" fontId="8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2" fillId="3" borderId="39">
      <alignment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4" fontId="4" fillId="0" borderId="40">
      <alignment horizontal="left" wrapTex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4" fontId="4" fillId="0" borderId="14">
      <alignment horizontal="left" wrapText="1" indent="1"/>
      <protection/>
    </xf>
    <xf numFmtId="164" fontId="12" fillId="0" borderId="25">
      <alignment horizontal="left" wrapText="1" indent="2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4" fillId="0" borderId="7">
      <alignment horizontal="left" wrapText="1" inden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2" fillId="3" borderId="13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4" fontId="4" fillId="0" borderId="5">
      <alignment wrapText="1"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4" fillId="0" borderId="39">
      <alignment wrapText="1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4" fillId="0" borderId="13">
      <alignment horizontal="left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4" fillId="0" borderId="31">
      <alignment horizontal="center" wrapTex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5" fontId="4" fillId="0" borderId="33">
      <alignment horizontal="center" wrapTex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5" fontId="4" fillId="0" borderId="32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4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4" fillId="0" borderId="0">
      <alignment horizontal="center"/>
      <protection/>
    </xf>
    <xf numFmtId="164" fontId="4" fillId="0" borderId="35">
      <alignment/>
      <protection/>
    </xf>
    <xf numFmtId="164" fontId="4" fillId="0" borderId="35">
      <alignment/>
      <protection/>
    </xf>
    <xf numFmtId="164" fontId="4" fillId="0" borderId="35">
      <alignment/>
      <protection/>
    </xf>
    <xf numFmtId="164" fontId="4" fillId="0" borderId="35">
      <alignment/>
      <protection/>
    </xf>
    <xf numFmtId="165" fontId="4" fillId="0" borderId="13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5" fontId="4" fillId="0" borderId="0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2">
      <alignment horizontal="center"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21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4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36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2" fillId="3" borderId="43">
      <alignment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6" fontId="4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4" fillId="2" borderId="35">
      <alignment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4" fontId="4" fillId="2" borderId="0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4" fillId="0" borderId="7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4" fontId="4" fillId="0" borderId="49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4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4" fillId="0" borderId="11">
      <alignment horizontal="left" wrapText="1" indent="1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2" fillId="3" borderId="50">
      <alignment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4" fontId="4" fillId="2" borderId="17">
      <alignment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4" fontId="13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5" fontId="2" fillId="0" borderId="0">
      <alignment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0">
      <alignment horizontal="right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5" fontId="4" fillId="0" borderId="0">
      <alignment horizontal="right"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0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4" fillId="0" borderId="5">
      <alignment horizontal="left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15">
      <alignment horizontal="left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4" fontId="4" fillId="0" borderId="39">
      <alignment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4" fontId="5" fillId="0" borderId="51">
      <alignment horizontal="left" wrapText="1"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8">
      <alignment horizontal="left" wrapText="1" inden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5" fontId="4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4" fillId="0" borderId="32">
      <alignment horizontal="center" wrapText="1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4" fontId="4" fillId="0" borderId="52">
      <alignment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4" fontId="4" fillId="0" borderId="53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4" fontId="2" fillId="3" borderId="35">
      <alignment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16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4" fontId="2" fillId="0" borderId="3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</cellStyleXfs>
  <cellXfs count="122">
    <xf numFmtId="164" fontId="0" fillId="0" borderId="0" xfId="0" applyAlignment="1">
      <alignment/>
    </xf>
    <xf numFmtId="164" fontId="0" fillId="0" borderId="0" xfId="1045">
      <alignment/>
      <protection/>
    </xf>
    <xf numFmtId="164" fontId="17" fillId="0" borderId="0" xfId="1045" applyFont="1" applyBorder="1" applyAlignment="1">
      <alignment horizontal="center" vertical="center" wrapText="1"/>
      <protection/>
    </xf>
    <xf numFmtId="164" fontId="18" fillId="0" borderId="0" xfId="0" applyFont="1" applyBorder="1" applyAlignment="1">
      <alignment horizontal="center" wrapText="1"/>
    </xf>
    <xf numFmtId="164" fontId="19" fillId="0" borderId="0" xfId="1045" applyFont="1">
      <alignment/>
      <protection/>
    </xf>
    <xf numFmtId="164" fontId="18" fillId="0" borderId="24" xfId="1045" applyFont="1" applyBorder="1" applyAlignment="1">
      <alignment horizontal="center" vertical="center" wrapText="1"/>
      <protection/>
    </xf>
    <xf numFmtId="164" fontId="20" fillId="0" borderId="24" xfId="1048" applyFont="1" applyBorder="1" applyAlignment="1">
      <alignment horizontal="center" vertical="center" wrapText="1"/>
      <protection/>
    </xf>
    <xf numFmtId="164" fontId="21" fillId="0" borderId="24" xfId="1048" applyFont="1" applyBorder="1" applyAlignment="1">
      <alignment horizontal="center" vertical="center" wrapText="1"/>
      <protection/>
    </xf>
    <xf numFmtId="164" fontId="22" fillId="0" borderId="24" xfId="1045" applyFont="1" applyBorder="1" applyAlignment="1">
      <alignment horizontal="center"/>
      <protection/>
    </xf>
    <xf numFmtId="164" fontId="22" fillId="0" borderId="24" xfId="1045" applyFont="1" applyBorder="1" applyAlignment="1">
      <alignment horizontal="justify"/>
      <protection/>
    </xf>
    <xf numFmtId="166" fontId="22" fillId="0" borderId="24" xfId="1045" applyNumberFormat="1" applyFont="1" applyBorder="1" applyAlignment="1">
      <alignment shrinkToFit="1"/>
      <protection/>
    </xf>
    <xf numFmtId="169" fontId="22" fillId="0" borderId="24" xfId="1045" applyNumberFormat="1" applyFont="1" applyBorder="1" applyAlignment="1">
      <alignment shrinkToFit="1"/>
      <protection/>
    </xf>
    <xf numFmtId="164" fontId="22" fillId="6" borderId="24" xfId="1045" applyFont="1" applyFill="1" applyBorder="1" applyAlignment="1">
      <alignment horizontal="center"/>
      <protection/>
    </xf>
    <xf numFmtId="164" fontId="22" fillId="6" borderId="24" xfId="1045" applyFont="1" applyFill="1" applyBorder="1" applyAlignment="1">
      <alignment horizontal="justify"/>
      <protection/>
    </xf>
    <xf numFmtId="166" fontId="22" fillId="6" borderId="24" xfId="1045" applyNumberFormat="1" applyFont="1" applyFill="1" applyBorder="1" applyAlignment="1">
      <alignment shrinkToFit="1"/>
      <protection/>
    </xf>
    <xf numFmtId="169" fontId="22" fillId="6" borderId="24" xfId="1045" applyNumberFormat="1" applyFont="1" applyFill="1" applyBorder="1" applyAlignment="1">
      <alignment shrinkToFit="1"/>
      <protection/>
    </xf>
    <xf numFmtId="164" fontId="23" fillId="0" borderId="24" xfId="1045" applyFont="1" applyBorder="1" applyAlignment="1">
      <alignment horizontal="center"/>
      <protection/>
    </xf>
    <xf numFmtId="164" fontId="23" fillId="0" borderId="24" xfId="1045" applyFont="1" applyBorder="1" applyAlignment="1">
      <alignment horizontal="justify" vertical="center" wrapText="1"/>
      <protection/>
    </xf>
    <xf numFmtId="166" fontId="23" fillId="0" borderId="24" xfId="1045" applyNumberFormat="1" applyFont="1" applyBorder="1" applyAlignment="1">
      <alignment shrinkToFit="1"/>
      <protection/>
    </xf>
    <xf numFmtId="169" fontId="23" fillId="0" borderId="24" xfId="1045" applyNumberFormat="1" applyFont="1" applyBorder="1" applyAlignment="1">
      <alignment shrinkToFit="1"/>
      <protection/>
    </xf>
    <xf numFmtId="165" fontId="24" fillId="0" borderId="24" xfId="1048" applyNumberFormat="1" applyFont="1" applyFill="1" applyBorder="1" applyAlignment="1">
      <alignment horizontal="center" shrinkToFit="1"/>
      <protection/>
    </xf>
    <xf numFmtId="164" fontId="24" fillId="0" borderId="24" xfId="1048" applyFont="1" applyFill="1" applyBorder="1" applyAlignment="1">
      <alignment horizontal="justify" wrapText="1"/>
      <protection/>
    </xf>
    <xf numFmtId="166" fontId="24" fillId="0" borderId="24" xfId="1045" applyNumberFormat="1" applyFont="1" applyBorder="1" applyAlignment="1">
      <alignment shrinkToFit="1"/>
      <protection/>
    </xf>
    <xf numFmtId="169" fontId="24" fillId="0" borderId="24" xfId="1045" applyNumberFormat="1" applyFont="1" applyBorder="1" applyAlignment="1">
      <alignment shrinkToFit="1"/>
      <protection/>
    </xf>
    <xf numFmtId="165" fontId="22" fillId="0" borderId="24" xfId="1048" applyNumberFormat="1" applyFont="1" applyFill="1" applyBorder="1" applyAlignment="1">
      <alignment horizontal="center" shrinkToFit="1"/>
      <protection/>
    </xf>
    <xf numFmtId="164" fontId="22" fillId="0" borderId="24" xfId="1048" applyFont="1" applyFill="1" applyBorder="1" applyAlignment="1">
      <alignment horizontal="justify" wrapText="1"/>
      <protection/>
    </xf>
    <xf numFmtId="166" fontId="22" fillId="0" borderId="24" xfId="1048" applyNumberFormat="1" applyFont="1" applyFill="1" applyBorder="1" applyAlignment="1">
      <alignment shrinkToFit="1"/>
      <protection/>
    </xf>
    <xf numFmtId="165" fontId="23" fillId="0" borderId="24" xfId="1048" applyNumberFormat="1" applyFont="1" applyFill="1" applyBorder="1" applyAlignment="1">
      <alignment horizontal="center" shrinkToFit="1"/>
      <protection/>
    </xf>
    <xf numFmtId="164" fontId="23" fillId="0" borderId="24" xfId="1048" applyFont="1" applyFill="1" applyBorder="1" applyAlignment="1">
      <alignment horizontal="justify" wrapText="1"/>
      <protection/>
    </xf>
    <xf numFmtId="166" fontId="23" fillId="0" borderId="24" xfId="1048" applyNumberFormat="1" applyFont="1" applyFill="1" applyBorder="1" applyAlignment="1">
      <alignment shrinkToFit="1"/>
      <protection/>
    </xf>
    <xf numFmtId="169" fontId="19" fillId="0" borderId="24" xfId="1045" applyNumberFormat="1" applyFont="1" applyBorder="1" applyAlignment="1">
      <alignment shrinkToFit="1"/>
      <protection/>
    </xf>
    <xf numFmtId="166" fontId="19" fillId="0" borderId="24" xfId="1045" applyNumberFormat="1" applyFont="1" applyBorder="1" applyAlignment="1">
      <alignment shrinkToFit="1"/>
      <protection/>
    </xf>
    <xf numFmtId="164" fontId="22" fillId="0" borderId="24" xfId="1045" applyFont="1" applyBorder="1" applyAlignment="1">
      <alignment horizontal="justify" vertical="center" wrapText="1"/>
      <protection/>
    </xf>
    <xf numFmtId="164" fontId="23" fillId="0" borderId="24" xfId="1045" applyFont="1" applyBorder="1" applyAlignment="1">
      <alignment horizontal="justify" wrapText="1"/>
      <protection/>
    </xf>
    <xf numFmtId="164" fontId="25" fillId="0" borderId="0" xfId="1045" applyFont="1">
      <alignment/>
      <protection/>
    </xf>
    <xf numFmtId="164" fontId="24" fillId="0" borderId="24" xfId="1045" applyFont="1" applyBorder="1" applyAlignment="1">
      <alignment horizontal="center"/>
      <protection/>
    </xf>
    <xf numFmtId="164" fontId="24" fillId="0" borderId="24" xfId="1045" applyFont="1" applyBorder="1" applyAlignment="1">
      <alignment horizontal="justify" vertical="center" wrapText="1"/>
      <protection/>
    </xf>
    <xf numFmtId="165" fontId="24" fillId="6" borderId="24" xfId="1048" applyNumberFormat="1" applyFont="1" applyFill="1" applyBorder="1" applyAlignment="1">
      <alignment horizontal="center" shrinkToFit="1"/>
      <protection/>
    </xf>
    <xf numFmtId="164" fontId="22" fillId="0" borderId="24" xfId="1045" applyFont="1" applyBorder="1" applyAlignment="1">
      <alignment horizontal="justify" wrapText="1"/>
      <protection/>
    </xf>
    <xf numFmtId="164" fontId="24" fillId="0" borderId="24" xfId="1045" applyFont="1" applyBorder="1" applyAlignment="1">
      <alignment horizontal="center" wrapText="1"/>
      <protection/>
    </xf>
    <xf numFmtId="166" fontId="23" fillId="0" borderId="24" xfId="1045" applyNumberFormat="1" applyFont="1" applyFill="1" applyBorder="1" applyAlignment="1">
      <alignment shrinkToFit="1"/>
      <protection/>
    </xf>
    <xf numFmtId="166" fontId="24" fillId="0" borderId="24" xfId="1045" applyNumberFormat="1" applyFont="1" applyFill="1" applyBorder="1" applyAlignment="1">
      <alignment shrinkToFit="1"/>
      <protection/>
    </xf>
    <xf numFmtId="164" fontId="24" fillId="2" borderId="24" xfId="1048" applyFont="1" applyFill="1" applyBorder="1" applyAlignment="1">
      <alignment horizontal="justify" wrapText="1"/>
      <protection/>
    </xf>
    <xf numFmtId="166" fontId="26" fillId="0" borderId="24" xfId="1045" applyNumberFormat="1" applyFont="1" applyBorder="1" applyAlignment="1">
      <alignment shrinkToFit="1"/>
      <protection/>
    </xf>
    <xf numFmtId="164" fontId="24" fillId="0" borderId="24" xfId="1045" applyFont="1" applyBorder="1" applyAlignment="1">
      <alignment horizontal="center"/>
      <protection/>
    </xf>
    <xf numFmtId="164" fontId="24" fillId="0" borderId="21" xfId="0" applyFont="1" applyFill="1" applyBorder="1" applyAlignment="1">
      <alignment horizontal="justify" vertical="top" wrapText="1"/>
    </xf>
    <xf numFmtId="164" fontId="22" fillId="2" borderId="24" xfId="1048" applyFont="1" applyFill="1" applyBorder="1" applyAlignment="1">
      <alignment horizontal="justify" wrapText="1"/>
      <protection/>
    </xf>
    <xf numFmtId="166" fontId="22" fillId="0" borderId="24" xfId="1045" applyNumberFormat="1" applyFont="1" applyFill="1" applyBorder="1" applyAlignment="1">
      <alignment shrinkToFit="1"/>
      <protection/>
    </xf>
    <xf numFmtId="164" fontId="19" fillId="0" borderId="24" xfId="1045" applyFont="1" applyBorder="1" applyAlignment="1">
      <alignment horizontal="center"/>
      <protection/>
    </xf>
    <xf numFmtId="164" fontId="19" fillId="2" borderId="24" xfId="1048" applyFont="1" applyFill="1" applyBorder="1" applyAlignment="1">
      <alignment horizontal="justify" wrapText="1"/>
      <protection/>
    </xf>
    <xf numFmtId="166" fontId="19" fillId="0" borderId="24" xfId="1045" applyNumberFormat="1" applyFont="1" applyFill="1" applyBorder="1" applyAlignment="1">
      <alignment shrinkToFit="1"/>
      <protection/>
    </xf>
    <xf numFmtId="164" fontId="0" fillId="0" borderId="0" xfId="1045" applyFont="1">
      <alignment/>
      <protection/>
    </xf>
    <xf numFmtId="164" fontId="23" fillId="2" borderId="24" xfId="1048" applyFont="1" applyFill="1" applyBorder="1" applyAlignment="1">
      <alignment horizontal="justify" wrapText="1"/>
      <protection/>
    </xf>
    <xf numFmtId="164" fontId="22" fillId="0" borderId="24" xfId="1048" applyFont="1" applyFill="1" applyBorder="1" applyAlignment="1">
      <alignment horizontal="center"/>
      <protection/>
    </xf>
    <xf numFmtId="164" fontId="22" fillId="0" borderId="24" xfId="1048" applyFont="1" applyBorder="1" applyAlignment="1">
      <alignment horizontal="justify" vertical="center" wrapText="1"/>
      <protection/>
    </xf>
    <xf numFmtId="164" fontId="22" fillId="0" borderId="24" xfId="1048" applyFont="1" applyBorder="1" applyAlignment="1">
      <alignment horizontal="center"/>
      <protection/>
    </xf>
    <xf numFmtId="164" fontId="27" fillId="0" borderId="24" xfId="1048" applyFont="1" applyBorder="1" applyAlignment="1">
      <alignment horizontal="center"/>
      <protection/>
    </xf>
    <xf numFmtId="164" fontId="19" fillId="0" borderId="24" xfId="1048" applyFont="1" applyBorder="1" applyAlignment="1">
      <alignment horizontal="justify" vertical="center" wrapText="1"/>
      <protection/>
    </xf>
    <xf numFmtId="164" fontId="23" fillId="0" borderId="24" xfId="1048" applyFont="1" applyBorder="1" applyAlignment="1">
      <alignment horizontal="center"/>
      <protection/>
    </xf>
    <xf numFmtId="164" fontId="23" fillId="0" borderId="24" xfId="1048" applyFont="1" applyBorder="1" applyAlignment="1">
      <alignment horizontal="justify" wrapText="1"/>
      <protection/>
    </xf>
    <xf numFmtId="164" fontId="24" fillId="0" borderId="24" xfId="1048" applyFont="1" applyBorder="1" applyAlignment="1">
      <alignment horizontal="center"/>
      <protection/>
    </xf>
    <xf numFmtId="164" fontId="23" fillId="0" borderId="24" xfId="1048" applyFont="1" applyBorder="1" applyAlignment="1">
      <alignment horizontal="justify" vertical="center" wrapText="1"/>
      <protection/>
    </xf>
    <xf numFmtId="164" fontId="24" fillId="0" borderId="24" xfId="1048" applyFont="1" applyBorder="1" applyAlignment="1">
      <alignment horizontal="justify" vertical="center" wrapText="1"/>
      <protection/>
    </xf>
    <xf numFmtId="165" fontId="19" fillId="0" borderId="54" xfId="1048" applyNumberFormat="1" applyFont="1" applyFill="1" applyBorder="1" applyAlignment="1">
      <alignment horizontal="center" shrinkToFit="1"/>
      <protection/>
    </xf>
    <xf numFmtId="164" fontId="19" fillId="0" borderId="24" xfId="1048" applyFont="1" applyFill="1" applyBorder="1" applyAlignment="1">
      <alignment horizontal="justify" wrapText="1"/>
      <protection/>
    </xf>
    <xf numFmtId="169" fontId="19" fillId="2" borderId="24" xfId="1045" applyNumberFormat="1" applyFont="1" applyFill="1" applyBorder="1" applyAlignment="1">
      <alignment shrinkToFit="1"/>
      <protection/>
    </xf>
    <xf numFmtId="165" fontId="28" fillId="0" borderId="55" xfId="743" applyFont="1" applyBorder="1" applyProtection="1">
      <alignment horizontal="center" wrapText="1"/>
      <protection/>
    </xf>
    <xf numFmtId="164" fontId="23" fillId="0" borderId="55" xfId="1048" applyFont="1" applyFill="1" applyBorder="1" applyAlignment="1">
      <alignment horizontal="justify" wrapText="1"/>
      <protection/>
    </xf>
    <xf numFmtId="165" fontId="29" fillId="0" borderId="55" xfId="743" applyFont="1" applyBorder="1" applyProtection="1">
      <alignment horizontal="center" wrapText="1"/>
      <protection/>
    </xf>
    <xf numFmtId="164" fontId="24" fillId="0" borderId="55" xfId="1048" applyFont="1" applyFill="1" applyBorder="1" applyAlignment="1">
      <alignment horizontal="justify" wrapText="1"/>
      <protection/>
    </xf>
    <xf numFmtId="164" fontId="29" fillId="0" borderId="24" xfId="1048" applyFont="1" applyBorder="1" applyAlignment="1">
      <alignment horizontal="justify" wrapText="1"/>
      <protection/>
    </xf>
    <xf numFmtId="169" fontId="23" fillId="2" borderId="24" xfId="1045" applyNumberFormat="1" applyFont="1" applyFill="1" applyBorder="1" applyAlignment="1">
      <alignment shrinkToFit="1"/>
      <protection/>
    </xf>
    <xf numFmtId="164" fontId="30" fillId="0" borderId="0" xfId="1045" applyFont="1">
      <alignment/>
      <protection/>
    </xf>
    <xf numFmtId="165" fontId="28" fillId="0" borderId="24" xfId="804" applyNumberFormat="1" applyFont="1" applyBorder="1" applyProtection="1">
      <alignment horizontal="center"/>
      <protection/>
    </xf>
    <xf numFmtId="164" fontId="28" fillId="0" borderId="24" xfId="620" applyNumberFormat="1" applyFont="1" applyBorder="1" applyAlignment="1" applyProtection="1">
      <alignment horizontal="justify" wrapText="1"/>
      <protection/>
    </xf>
    <xf numFmtId="165" fontId="29" fillId="0" borderId="24" xfId="804" applyNumberFormat="1" applyFont="1" applyBorder="1" applyProtection="1">
      <alignment horizontal="center"/>
      <protection/>
    </xf>
    <xf numFmtId="164" fontId="29" fillId="0" borderId="24" xfId="620" applyNumberFormat="1" applyFont="1" applyBorder="1" applyAlignment="1" applyProtection="1">
      <alignment horizontal="justify" wrapText="1"/>
      <protection/>
    </xf>
    <xf numFmtId="164" fontId="26" fillId="0" borderId="24" xfId="0" applyFont="1" applyBorder="1" applyAlignment="1">
      <alignment horizontal="justify" vertical="top" wrapText="1"/>
    </xf>
    <xf numFmtId="164" fontId="31" fillId="0" borderId="55" xfId="665" applyNumberFormat="1" applyFont="1" applyBorder="1" applyAlignment="1" applyProtection="1">
      <alignment horizontal="justify" wrapText="1"/>
      <protection/>
    </xf>
    <xf numFmtId="164" fontId="28" fillId="0" borderId="24" xfId="1048" applyFont="1" applyBorder="1" applyAlignment="1">
      <alignment horizontal="center"/>
      <protection/>
    </xf>
    <xf numFmtId="164" fontId="19" fillId="0" borderId="24" xfId="1048" applyFont="1" applyBorder="1" applyAlignment="1">
      <alignment horizontal="justify" wrapText="1"/>
      <protection/>
    </xf>
    <xf numFmtId="164" fontId="29" fillId="0" borderId="24" xfId="1048" applyFont="1" applyBorder="1" applyAlignment="1">
      <alignment horizontal="center"/>
      <protection/>
    </xf>
    <xf numFmtId="164" fontId="24" fillId="0" borderId="24" xfId="1048" applyFont="1" applyBorder="1" applyAlignment="1">
      <alignment horizontal="justify" wrapText="1"/>
      <protection/>
    </xf>
    <xf numFmtId="164" fontId="24" fillId="0" borderId="24" xfId="1048" applyFont="1" applyBorder="1" applyAlignment="1">
      <alignment horizontal="justify"/>
      <protection/>
    </xf>
    <xf numFmtId="164" fontId="32" fillId="0" borderId="24" xfId="1048" applyFont="1" applyBorder="1" applyAlignment="1">
      <alignment horizontal="center"/>
      <protection/>
    </xf>
    <xf numFmtId="164" fontId="32" fillId="0" borderId="0" xfId="1048" applyFont="1" applyAlignment="1">
      <alignment horizontal="justify" wrapText="1"/>
      <protection/>
    </xf>
    <xf numFmtId="166" fontId="32" fillId="0" borderId="24" xfId="1045" applyNumberFormat="1" applyFont="1" applyBorder="1" applyAlignment="1">
      <alignment shrinkToFit="1"/>
      <protection/>
    </xf>
    <xf numFmtId="169" fontId="33" fillId="0" borderId="24" xfId="1045" applyNumberFormat="1" applyFont="1" applyBorder="1" applyAlignment="1">
      <alignment shrinkToFit="1"/>
      <protection/>
    </xf>
    <xf numFmtId="164" fontId="34" fillId="0" borderId="0" xfId="1045" applyFont="1">
      <alignment/>
      <protection/>
    </xf>
    <xf numFmtId="164" fontId="23" fillId="0" borderId="24" xfId="1045" applyFont="1" applyBorder="1" applyAlignment="1">
      <alignment horizontal="center" wrapText="1"/>
      <protection/>
    </xf>
    <xf numFmtId="164" fontId="23" fillId="0" borderId="55" xfId="1048" applyFont="1" applyBorder="1" applyAlignment="1">
      <alignment horizontal="justify" wrapText="1"/>
      <protection/>
    </xf>
    <xf numFmtId="164" fontId="32" fillId="0" borderId="24" xfId="0" applyFont="1" applyBorder="1" applyAlignment="1">
      <alignment horizontal="center"/>
    </xf>
    <xf numFmtId="164" fontId="32" fillId="0" borderId="24" xfId="0" applyFont="1" applyBorder="1" applyAlignment="1">
      <alignment horizontal="justify" wrapText="1"/>
    </xf>
    <xf numFmtId="164" fontId="19" fillId="0" borderId="24" xfId="0" applyFont="1" applyBorder="1" applyAlignment="1">
      <alignment horizontal="center"/>
    </xf>
    <xf numFmtId="164" fontId="0" fillId="0" borderId="24" xfId="1045" applyFont="1" applyBorder="1">
      <alignment/>
      <protection/>
    </xf>
    <xf numFmtId="164" fontId="22" fillId="0" borderId="24" xfId="1048" applyFont="1" applyBorder="1">
      <alignment/>
      <protection/>
    </xf>
    <xf numFmtId="164" fontId="0" fillId="0" borderId="0" xfId="1045" applyFill="1">
      <alignment/>
      <protection/>
    </xf>
    <xf numFmtId="164" fontId="0" fillId="0" borderId="0" xfId="0" applyAlignment="1">
      <alignment horizontal="justify"/>
    </xf>
    <xf numFmtId="164" fontId="19" fillId="0" borderId="0" xfId="0" applyFont="1" applyAlignment="1">
      <alignment/>
    </xf>
    <xf numFmtId="164" fontId="20" fillId="0" borderId="24" xfId="0" applyFont="1" applyBorder="1" applyAlignment="1">
      <alignment horizontal="center" vertical="center" wrapText="1" readingOrder="1"/>
    </xf>
    <xf numFmtId="164" fontId="35" fillId="0" borderId="24" xfId="1048" applyFont="1" applyBorder="1" applyAlignment="1">
      <alignment horizontal="center" vertical="center" wrapText="1"/>
      <protection/>
    </xf>
    <xf numFmtId="164" fontId="22" fillId="0" borderId="24" xfId="1045" applyFont="1" applyBorder="1" applyAlignment="1">
      <alignment horizontal="center" vertical="center" wrapText="1"/>
      <protection/>
    </xf>
    <xf numFmtId="164" fontId="20" fillId="0" borderId="24" xfId="0" applyFont="1" applyBorder="1" applyAlignment="1">
      <alignment horizontal="justify" vertical="top" wrapText="1" readingOrder="1"/>
    </xf>
    <xf numFmtId="165" fontId="20" fillId="0" borderId="24" xfId="0" applyNumberFormat="1" applyFont="1" applyBorder="1" applyAlignment="1">
      <alignment horizontal="center" wrapText="1" readingOrder="1"/>
    </xf>
    <xf numFmtId="166" fontId="18" fillId="0" borderId="24" xfId="0" applyNumberFormat="1" applyFont="1" applyBorder="1" applyAlignment="1">
      <alignment shrinkToFit="1"/>
    </xf>
    <xf numFmtId="169" fontId="18" fillId="0" borderId="24" xfId="0" applyNumberFormat="1" applyFont="1" applyBorder="1" applyAlignment="1">
      <alignment shrinkToFit="1"/>
    </xf>
    <xf numFmtId="164" fontId="36" fillId="0" borderId="24" xfId="0" applyFont="1" applyBorder="1" applyAlignment="1">
      <alignment horizontal="justify" vertical="top" wrapText="1" readingOrder="1"/>
    </xf>
    <xf numFmtId="165" fontId="36" fillId="0" borderId="24" xfId="0" applyNumberFormat="1" applyFont="1" applyBorder="1" applyAlignment="1">
      <alignment horizontal="center" wrapText="1" readingOrder="1"/>
    </xf>
    <xf numFmtId="166" fontId="37" fillId="0" borderId="24" xfId="0" applyNumberFormat="1" applyFont="1" applyBorder="1" applyAlignment="1">
      <alignment shrinkToFit="1"/>
    </xf>
    <xf numFmtId="169" fontId="37" fillId="0" borderId="24" xfId="0" applyNumberFormat="1" applyFont="1" applyBorder="1" applyAlignment="1">
      <alignment shrinkToFit="1"/>
    </xf>
    <xf numFmtId="164" fontId="20" fillId="0" borderId="55" xfId="1004" applyNumberFormat="1" applyFont="1" applyBorder="1" applyAlignment="1" applyProtection="1">
      <alignment horizontal="justify" wrapText="1"/>
      <protection/>
    </xf>
    <xf numFmtId="165" fontId="20" fillId="0" borderId="55" xfId="0" applyNumberFormat="1" applyFont="1" applyBorder="1" applyAlignment="1">
      <alignment horizontal="center" wrapText="1" readingOrder="1"/>
    </xf>
    <xf numFmtId="164" fontId="36" fillId="0" borderId="55" xfId="1004" applyNumberFormat="1" applyFont="1" applyBorder="1" applyAlignment="1" applyProtection="1">
      <alignment horizontal="justify" wrapText="1"/>
      <protection/>
    </xf>
    <xf numFmtId="165" fontId="36" fillId="0" borderId="55" xfId="0" applyNumberFormat="1" applyFont="1" applyBorder="1" applyAlignment="1">
      <alignment horizontal="center" wrapText="1" readingOrder="1"/>
    </xf>
    <xf numFmtId="164" fontId="36" fillId="0" borderId="20" xfId="594" applyFont="1" applyBorder="1" applyAlignment="1" applyProtection="1">
      <alignment horizontal="justify" wrapText="1"/>
      <protection/>
    </xf>
    <xf numFmtId="164" fontId="36" fillId="0" borderId="40" xfId="594" applyFont="1" applyAlignment="1" applyProtection="1">
      <alignment horizontal="justify" wrapText="1"/>
      <protection/>
    </xf>
    <xf numFmtId="164" fontId="36" fillId="0" borderId="24" xfId="0" applyFont="1" applyBorder="1" applyAlignment="1">
      <alignment horizontal="justify" wrapText="1" readingOrder="1"/>
    </xf>
    <xf numFmtId="164" fontId="20" fillId="0" borderId="24" xfId="0" applyFont="1" applyBorder="1" applyAlignment="1">
      <alignment horizontal="justify" wrapText="1" readingOrder="1"/>
    </xf>
    <xf numFmtId="164" fontId="20" fillId="0" borderId="53" xfId="999" applyNumberFormat="1" applyFont="1" applyBorder="1" applyAlignment="1" applyProtection="1">
      <alignment horizontal="justify" wrapText="1"/>
      <protection/>
    </xf>
    <xf numFmtId="164" fontId="18" fillId="0" borderId="3" xfId="0" applyFont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70" fontId="18" fillId="0" borderId="56" xfId="0" applyNumberFormat="1" applyFont="1" applyBorder="1" applyAlignment="1">
      <alignment shrinkToFit="1"/>
    </xf>
  </cellXfs>
  <cellStyles count="10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2 2" xfId="33"/>
    <cellStyle name="style0 3" xfId="34"/>
    <cellStyle name="style0 3 2" xfId="35"/>
    <cellStyle name="style0 4" xfId="36"/>
    <cellStyle name="style0 4 2" xfId="37"/>
    <cellStyle name="style0 5" xfId="38"/>
    <cellStyle name="style0 5 2" xfId="39"/>
    <cellStyle name="style0 6" xfId="40"/>
    <cellStyle name="style0 7" xfId="41"/>
    <cellStyle name="style0 8" xfId="42"/>
    <cellStyle name="style0 9" xfId="43"/>
    <cellStyle name="td" xfId="44"/>
    <cellStyle name="td 2" xfId="45"/>
    <cellStyle name="td 2 2" xfId="46"/>
    <cellStyle name="td 3" xfId="47"/>
    <cellStyle name="td 3 2" xfId="48"/>
    <cellStyle name="td 4" xfId="49"/>
    <cellStyle name="td 4 2" xfId="50"/>
    <cellStyle name="td 5" xfId="51"/>
    <cellStyle name="td 5 2" xfId="52"/>
    <cellStyle name="td 6" xfId="53"/>
    <cellStyle name="td 7" xfId="54"/>
    <cellStyle name="td 8" xfId="55"/>
    <cellStyle name="td 9" xfId="56"/>
    <cellStyle name="tr" xfId="57"/>
    <cellStyle name="tr 2" xfId="58"/>
    <cellStyle name="tr 3" xfId="59"/>
    <cellStyle name="tr 4" xfId="60"/>
    <cellStyle name="tr 5" xfId="61"/>
    <cellStyle name="xl100" xfId="62"/>
    <cellStyle name="xl100 2" xfId="63"/>
    <cellStyle name="xl100 3" xfId="64"/>
    <cellStyle name="xl100 4" xfId="65"/>
    <cellStyle name="xl100 5" xfId="66"/>
    <cellStyle name="xl101" xfId="67"/>
    <cellStyle name="xl101 2" xfId="68"/>
    <cellStyle name="xl101 3" xfId="69"/>
    <cellStyle name="xl101 4" xfId="70"/>
    <cellStyle name="xl101 5" xfId="71"/>
    <cellStyle name="xl102" xfId="72"/>
    <cellStyle name="xl102 2" xfId="73"/>
    <cellStyle name="xl102 3" xfId="74"/>
    <cellStyle name="xl102 4" xfId="75"/>
    <cellStyle name="xl102 5" xfId="76"/>
    <cellStyle name="xl103" xfId="77"/>
    <cellStyle name="xl103 2" xfId="78"/>
    <cellStyle name="xl103 3" xfId="79"/>
    <cellStyle name="xl103 4" xfId="80"/>
    <cellStyle name="xl103 5" xfId="81"/>
    <cellStyle name="xl104" xfId="82"/>
    <cellStyle name="xl104 2" xfId="83"/>
    <cellStyle name="xl104 3" xfId="84"/>
    <cellStyle name="xl104 4" xfId="85"/>
    <cellStyle name="xl104 5" xfId="86"/>
    <cellStyle name="xl105" xfId="87"/>
    <cellStyle name="xl105 2" xfId="88"/>
    <cellStyle name="xl105 3" xfId="89"/>
    <cellStyle name="xl105 4" xfId="90"/>
    <cellStyle name="xl105 5" xfId="91"/>
    <cellStyle name="xl106" xfId="92"/>
    <cellStyle name="xl106 2" xfId="93"/>
    <cellStyle name="xl106 3" xfId="94"/>
    <cellStyle name="xl106 4" xfId="95"/>
    <cellStyle name="xl106 5" xfId="96"/>
    <cellStyle name="xl107" xfId="97"/>
    <cellStyle name="xl107 2" xfId="98"/>
    <cellStyle name="xl107 3" xfId="99"/>
    <cellStyle name="xl107 4" xfId="100"/>
    <cellStyle name="xl107 5" xfId="101"/>
    <cellStyle name="xl108" xfId="102"/>
    <cellStyle name="xl108 2" xfId="103"/>
    <cellStyle name="xl108 3" xfId="104"/>
    <cellStyle name="xl108 4" xfId="105"/>
    <cellStyle name="xl108 5" xfId="106"/>
    <cellStyle name="xl109" xfId="107"/>
    <cellStyle name="xl109 2" xfId="108"/>
    <cellStyle name="xl109 3" xfId="109"/>
    <cellStyle name="xl109 4" xfId="110"/>
    <cellStyle name="xl109 5" xfId="111"/>
    <cellStyle name="xl110" xfId="112"/>
    <cellStyle name="xl110 2" xfId="113"/>
    <cellStyle name="xl110 3" xfId="114"/>
    <cellStyle name="xl110 4" xfId="115"/>
    <cellStyle name="xl110 5" xfId="116"/>
    <cellStyle name="xl111" xfId="117"/>
    <cellStyle name="xl111 2" xfId="118"/>
    <cellStyle name="xl111 3" xfId="119"/>
    <cellStyle name="xl111 4" xfId="120"/>
    <cellStyle name="xl111 5" xfId="121"/>
    <cellStyle name="xl112" xfId="122"/>
    <cellStyle name="xl112 2" xfId="123"/>
    <cellStyle name="xl112 3" xfId="124"/>
    <cellStyle name="xl112 4" xfId="125"/>
    <cellStyle name="xl112 5" xfId="126"/>
    <cellStyle name="xl113" xfId="127"/>
    <cellStyle name="xl113 2" xfId="128"/>
    <cellStyle name="xl113 3" xfId="129"/>
    <cellStyle name="xl113 4" xfId="130"/>
    <cellStyle name="xl113 5" xfId="131"/>
    <cellStyle name="xl114" xfId="132"/>
    <cellStyle name="xl114 2" xfId="133"/>
    <cellStyle name="xl114 3" xfId="134"/>
    <cellStyle name="xl114 4" xfId="135"/>
    <cellStyle name="xl114 5" xfId="136"/>
    <cellStyle name="xl115" xfId="137"/>
    <cellStyle name="xl115 2" xfId="138"/>
    <cellStyle name="xl115 3" xfId="139"/>
    <cellStyle name="xl115 4" xfId="140"/>
    <cellStyle name="xl115 5" xfId="141"/>
    <cellStyle name="xl116" xfId="142"/>
    <cellStyle name="xl116 2" xfId="143"/>
    <cellStyle name="xl116 3" xfId="144"/>
    <cellStyle name="xl116 4" xfId="145"/>
    <cellStyle name="xl116 5" xfId="146"/>
    <cellStyle name="xl117" xfId="147"/>
    <cellStyle name="xl117 2" xfId="148"/>
    <cellStyle name="xl117 3" xfId="149"/>
    <cellStyle name="xl117 4" xfId="150"/>
    <cellStyle name="xl117 5" xfId="151"/>
    <cellStyle name="xl118" xfId="152"/>
    <cellStyle name="xl118 2" xfId="153"/>
    <cellStyle name="xl118 3" xfId="154"/>
    <cellStyle name="xl118 4" xfId="155"/>
    <cellStyle name="xl118 5" xfId="156"/>
    <cellStyle name="xl119" xfId="157"/>
    <cellStyle name="xl119 2" xfId="158"/>
    <cellStyle name="xl119 3" xfId="159"/>
    <cellStyle name="xl119 4" xfId="160"/>
    <cellStyle name="xl119 5" xfId="161"/>
    <cellStyle name="xl120" xfId="162"/>
    <cellStyle name="xl120 2" xfId="163"/>
    <cellStyle name="xl120 3" xfId="164"/>
    <cellStyle name="xl120 4" xfId="165"/>
    <cellStyle name="xl120 5" xfId="166"/>
    <cellStyle name="xl121" xfId="167"/>
    <cellStyle name="xl121 2" xfId="168"/>
    <cellStyle name="xl121 3" xfId="169"/>
    <cellStyle name="xl121 4" xfId="170"/>
    <cellStyle name="xl121 5" xfId="171"/>
    <cellStyle name="xl122" xfId="172"/>
    <cellStyle name="xl122 2" xfId="173"/>
    <cellStyle name="xl122 3" xfId="174"/>
    <cellStyle name="xl122 4" xfId="175"/>
    <cellStyle name="xl122 5" xfId="176"/>
    <cellStyle name="xl123" xfId="177"/>
    <cellStyle name="xl123 2" xfId="178"/>
    <cellStyle name="xl123 3" xfId="179"/>
    <cellStyle name="xl123 4" xfId="180"/>
    <cellStyle name="xl123 5" xfId="181"/>
    <cellStyle name="xl124" xfId="182"/>
    <cellStyle name="xl124 2" xfId="183"/>
    <cellStyle name="xl124 3" xfId="184"/>
    <cellStyle name="xl124 4" xfId="185"/>
    <cellStyle name="xl124 5" xfId="186"/>
    <cellStyle name="xl125" xfId="187"/>
    <cellStyle name="xl125 2" xfId="188"/>
    <cellStyle name="xl125 3" xfId="189"/>
    <cellStyle name="xl125 4" xfId="190"/>
    <cellStyle name="xl125 5" xfId="191"/>
    <cellStyle name="xl126" xfId="192"/>
    <cellStyle name="xl126 2" xfId="193"/>
    <cellStyle name="xl126 3" xfId="194"/>
    <cellStyle name="xl126 4" xfId="195"/>
    <cellStyle name="xl126 5" xfId="196"/>
    <cellStyle name="xl127" xfId="197"/>
    <cellStyle name="xl127 2" xfId="198"/>
    <cellStyle name="xl127 3" xfId="199"/>
    <cellStyle name="xl127 4" xfId="200"/>
    <cellStyle name="xl127 5" xfId="201"/>
    <cellStyle name="xl128" xfId="202"/>
    <cellStyle name="xl128 2" xfId="203"/>
    <cellStyle name="xl128 3" xfId="204"/>
    <cellStyle name="xl128 4" xfId="205"/>
    <cellStyle name="xl128 5" xfId="206"/>
    <cellStyle name="xl129" xfId="207"/>
    <cellStyle name="xl129 2" xfId="208"/>
    <cellStyle name="xl129 3" xfId="209"/>
    <cellStyle name="xl129 4" xfId="210"/>
    <cellStyle name="xl129 5" xfId="211"/>
    <cellStyle name="xl130" xfId="212"/>
    <cellStyle name="xl130 2" xfId="213"/>
    <cellStyle name="xl130 3" xfId="214"/>
    <cellStyle name="xl130 4" xfId="215"/>
    <cellStyle name="xl130 5" xfId="216"/>
    <cellStyle name="xl131" xfId="217"/>
    <cellStyle name="xl131 2" xfId="218"/>
    <cellStyle name="xl131 3" xfId="219"/>
    <cellStyle name="xl131 4" xfId="220"/>
    <cellStyle name="xl131 5" xfId="221"/>
    <cellStyle name="xl132" xfId="222"/>
    <cellStyle name="xl132 2" xfId="223"/>
    <cellStyle name="xl132 3" xfId="224"/>
    <cellStyle name="xl132 4" xfId="225"/>
    <cellStyle name="xl132 5" xfId="226"/>
    <cellStyle name="xl133" xfId="227"/>
    <cellStyle name="xl133 2" xfId="228"/>
    <cellStyle name="xl133 3" xfId="229"/>
    <cellStyle name="xl133 4" xfId="230"/>
    <cellStyle name="xl133 5" xfId="231"/>
    <cellStyle name="xl134" xfId="232"/>
    <cellStyle name="xl134 2" xfId="233"/>
    <cellStyle name="xl134 3" xfId="234"/>
    <cellStyle name="xl134 4" xfId="235"/>
    <cellStyle name="xl134 5" xfId="236"/>
    <cellStyle name="xl135" xfId="237"/>
    <cellStyle name="xl135 2" xfId="238"/>
    <cellStyle name="xl135 3" xfId="239"/>
    <cellStyle name="xl135 4" xfId="240"/>
    <cellStyle name="xl135 5" xfId="241"/>
    <cellStyle name="xl136" xfId="242"/>
    <cellStyle name="xl136 2" xfId="243"/>
    <cellStyle name="xl136 3" xfId="244"/>
    <cellStyle name="xl136 4" xfId="245"/>
    <cellStyle name="xl136 5" xfId="246"/>
    <cellStyle name="xl137" xfId="247"/>
    <cellStyle name="xl137 2" xfId="248"/>
    <cellStyle name="xl137 3" xfId="249"/>
    <cellStyle name="xl137 4" xfId="250"/>
    <cellStyle name="xl137 5" xfId="251"/>
    <cellStyle name="xl138" xfId="252"/>
    <cellStyle name="xl138 2" xfId="253"/>
    <cellStyle name="xl138 3" xfId="254"/>
    <cellStyle name="xl138 4" xfId="255"/>
    <cellStyle name="xl138 5" xfId="256"/>
    <cellStyle name="xl139" xfId="257"/>
    <cellStyle name="xl139 2" xfId="258"/>
    <cellStyle name="xl139 3" xfId="259"/>
    <cellStyle name="xl139 4" xfId="260"/>
    <cellStyle name="xl139 5" xfId="261"/>
    <cellStyle name="xl140" xfId="262"/>
    <cellStyle name="xl140 2" xfId="263"/>
    <cellStyle name="xl140 3" xfId="264"/>
    <cellStyle name="xl140 4" xfId="265"/>
    <cellStyle name="xl140 5" xfId="266"/>
    <cellStyle name="xl141" xfId="267"/>
    <cellStyle name="xl141 2" xfId="268"/>
    <cellStyle name="xl141 3" xfId="269"/>
    <cellStyle name="xl141 4" xfId="270"/>
    <cellStyle name="xl141 5" xfId="271"/>
    <cellStyle name="xl142" xfId="272"/>
    <cellStyle name="xl142 2" xfId="273"/>
    <cellStyle name="xl142 3" xfId="274"/>
    <cellStyle name="xl142 4" xfId="275"/>
    <cellStyle name="xl142 5" xfId="276"/>
    <cellStyle name="xl143" xfId="277"/>
    <cellStyle name="xl143 2" xfId="278"/>
    <cellStyle name="xl143 3" xfId="279"/>
    <cellStyle name="xl143 4" xfId="280"/>
    <cellStyle name="xl143 5" xfId="281"/>
    <cellStyle name="xl144" xfId="282"/>
    <cellStyle name="xl144 2" xfId="283"/>
    <cellStyle name="xl144 3" xfId="284"/>
    <cellStyle name="xl144 4" xfId="285"/>
    <cellStyle name="xl144 5" xfId="286"/>
    <cellStyle name="xl145" xfId="287"/>
    <cellStyle name="xl145 2" xfId="288"/>
    <cellStyle name="xl145 3" xfId="289"/>
    <cellStyle name="xl145 4" xfId="290"/>
    <cellStyle name="xl145 5" xfId="291"/>
    <cellStyle name="xl146" xfId="292"/>
    <cellStyle name="xl146 2" xfId="293"/>
    <cellStyle name="xl146 3" xfId="294"/>
    <cellStyle name="xl146 4" xfId="295"/>
    <cellStyle name="xl146 5" xfId="296"/>
    <cellStyle name="xl147" xfId="297"/>
    <cellStyle name="xl147 2" xfId="298"/>
    <cellStyle name="xl147 3" xfId="299"/>
    <cellStyle name="xl147 4" xfId="300"/>
    <cellStyle name="xl147 5" xfId="301"/>
    <cellStyle name="xl148" xfId="302"/>
    <cellStyle name="xl148 2" xfId="303"/>
    <cellStyle name="xl148 3" xfId="304"/>
    <cellStyle name="xl148 4" xfId="305"/>
    <cellStyle name="xl148 5" xfId="306"/>
    <cellStyle name="xl149" xfId="307"/>
    <cellStyle name="xl149 2" xfId="308"/>
    <cellStyle name="xl149 3" xfId="309"/>
    <cellStyle name="xl149 4" xfId="310"/>
    <cellStyle name="xl149 5" xfId="311"/>
    <cellStyle name="xl150" xfId="312"/>
    <cellStyle name="xl150 2" xfId="313"/>
    <cellStyle name="xl150 3" xfId="314"/>
    <cellStyle name="xl150 4" xfId="315"/>
    <cellStyle name="xl150 5" xfId="316"/>
    <cellStyle name="xl151" xfId="317"/>
    <cellStyle name="xl151 2" xfId="318"/>
    <cellStyle name="xl151 3" xfId="319"/>
    <cellStyle name="xl151 4" xfId="320"/>
    <cellStyle name="xl151 5" xfId="321"/>
    <cellStyle name="xl152" xfId="322"/>
    <cellStyle name="xl152 2" xfId="323"/>
    <cellStyle name="xl152 3" xfId="324"/>
    <cellStyle name="xl152 4" xfId="325"/>
    <cellStyle name="xl152 5" xfId="326"/>
    <cellStyle name="xl153" xfId="327"/>
    <cellStyle name="xl153 2" xfId="328"/>
    <cellStyle name="xl153 3" xfId="329"/>
    <cellStyle name="xl153 4" xfId="330"/>
    <cellStyle name="xl153 5" xfId="331"/>
    <cellStyle name="xl154" xfId="332"/>
    <cellStyle name="xl154 2" xfId="333"/>
    <cellStyle name="xl154 3" xfId="334"/>
    <cellStyle name="xl154 4" xfId="335"/>
    <cellStyle name="xl154 5" xfId="336"/>
    <cellStyle name="xl155" xfId="337"/>
    <cellStyle name="xl155 2" xfId="338"/>
    <cellStyle name="xl155 3" xfId="339"/>
    <cellStyle name="xl155 4" xfId="340"/>
    <cellStyle name="xl155 5" xfId="341"/>
    <cellStyle name="xl156" xfId="342"/>
    <cellStyle name="xl156 2" xfId="343"/>
    <cellStyle name="xl156 3" xfId="344"/>
    <cellStyle name="xl156 4" xfId="345"/>
    <cellStyle name="xl156 5" xfId="346"/>
    <cellStyle name="xl157" xfId="347"/>
    <cellStyle name="xl157 2" xfId="348"/>
    <cellStyle name="xl157 3" xfId="349"/>
    <cellStyle name="xl157 4" xfId="350"/>
    <cellStyle name="xl157 5" xfId="351"/>
    <cellStyle name="xl158" xfId="352"/>
    <cellStyle name="xl158 2" xfId="353"/>
    <cellStyle name="xl158 3" xfId="354"/>
    <cellStyle name="xl158 4" xfId="355"/>
    <cellStyle name="xl158 5" xfId="356"/>
    <cellStyle name="xl159" xfId="357"/>
    <cellStyle name="xl159 2" xfId="358"/>
    <cellStyle name="xl159 3" xfId="359"/>
    <cellStyle name="xl159 4" xfId="360"/>
    <cellStyle name="xl159 5" xfId="361"/>
    <cellStyle name="xl160" xfId="362"/>
    <cellStyle name="xl160 2" xfId="363"/>
    <cellStyle name="xl160 3" xfId="364"/>
    <cellStyle name="xl160 4" xfId="365"/>
    <cellStyle name="xl160 5" xfId="366"/>
    <cellStyle name="xl161" xfId="367"/>
    <cellStyle name="xl161 2" xfId="368"/>
    <cellStyle name="xl161 3" xfId="369"/>
    <cellStyle name="xl161 4" xfId="370"/>
    <cellStyle name="xl161 5" xfId="371"/>
    <cellStyle name="xl162" xfId="372"/>
    <cellStyle name="xl162 2" xfId="373"/>
    <cellStyle name="xl162 3" xfId="374"/>
    <cellStyle name="xl162 4" xfId="375"/>
    <cellStyle name="xl162 5" xfId="376"/>
    <cellStyle name="xl163" xfId="377"/>
    <cellStyle name="xl163 2" xfId="378"/>
    <cellStyle name="xl163 3" xfId="379"/>
    <cellStyle name="xl163 4" xfId="380"/>
    <cellStyle name="xl163 5" xfId="381"/>
    <cellStyle name="xl164" xfId="382"/>
    <cellStyle name="xl164 2" xfId="383"/>
    <cellStyle name="xl164 3" xfId="384"/>
    <cellStyle name="xl164 4" xfId="385"/>
    <cellStyle name="xl164 5" xfId="386"/>
    <cellStyle name="xl165" xfId="387"/>
    <cellStyle name="xl165 2" xfId="388"/>
    <cellStyle name="xl165 3" xfId="389"/>
    <cellStyle name="xl165 4" xfId="390"/>
    <cellStyle name="xl165 5" xfId="391"/>
    <cellStyle name="xl166" xfId="392"/>
    <cellStyle name="xl166 2" xfId="393"/>
    <cellStyle name="xl166 3" xfId="394"/>
    <cellStyle name="xl166 4" xfId="395"/>
    <cellStyle name="xl166 5" xfId="396"/>
    <cellStyle name="xl167" xfId="397"/>
    <cellStyle name="xl167 2" xfId="398"/>
    <cellStyle name="xl167 3" xfId="399"/>
    <cellStyle name="xl167 4" xfId="400"/>
    <cellStyle name="xl167 5" xfId="401"/>
    <cellStyle name="xl168" xfId="402"/>
    <cellStyle name="xl168 2" xfId="403"/>
    <cellStyle name="xl168 3" xfId="404"/>
    <cellStyle name="xl168 4" xfId="405"/>
    <cellStyle name="xl168 5" xfId="406"/>
    <cellStyle name="xl169" xfId="407"/>
    <cellStyle name="xl169 2" xfId="408"/>
    <cellStyle name="xl169 3" xfId="409"/>
    <cellStyle name="xl169 4" xfId="410"/>
    <cellStyle name="xl169 5" xfId="411"/>
    <cellStyle name="xl170" xfId="412"/>
    <cellStyle name="xl170 2" xfId="413"/>
    <cellStyle name="xl170 3" xfId="414"/>
    <cellStyle name="xl170 4" xfId="415"/>
    <cellStyle name="xl170 5" xfId="416"/>
    <cellStyle name="xl171" xfId="417"/>
    <cellStyle name="xl172" xfId="418"/>
    <cellStyle name="xl173" xfId="419"/>
    <cellStyle name="xl174" xfId="420"/>
    <cellStyle name="xl175" xfId="421"/>
    <cellStyle name="xl176" xfId="422"/>
    <cellStyle name="xl177" xfId="423"/>
    <cellStyle name="xl178" xfId="424"/>
    <cellStyle name="xl179" xfId="425"/>
    <cellStyle name="xl180" xfId="426"/>
    <cellStyle name="xl181" xfId="427"/>
    <cellStyle name="xl182" xfId="428"/>
    <cellStyle name="xl183" xfId="429"/>
    <cellStyle name="xl184" xfId="430"/>
    <cellStyle name="xl185" xfId="431"/>
    <cellStyle name="xl186" xfId="432"/>
    <cellStyle name="xl187" xfId="433"/>
    <cellStyle name="xl188" xfId="434"/>
    <cellStyle name="xl189" xfId="435"/>
    <cellStyle name="xl190" xfId="436"/>
    <cellStyle name="xl191" xfId="437"/>
    <cellStyle name="xl192" xfId="438"/>
    <cellStyle name="xl193" xfId="439"/>
    <cellStyle name="xl194" xfId="440"/>
    <cellStyle name="xl195" xfId="441"/>
    <cellStyle name="xl196" xfId="442"/>
    <cellStyle name="xl197" xfId="443"/>
    <cellStyle name="xl198" xfId="444"/>
    <cellStyle name="xl199" xfId="445"/>
    <cellStyle name="xl200" xfId="446"/>
    <cellStyle name="xl201" xfId="447"/>
    <cellStyle name="xl202" xfId="448"/>
    <cellStyle name="xl203" xfId="449"/>
    <cellStyle name="xl204" xfId="450"/>
    <cellStyle name="xl21" xfId="451"/>
    <cellStyle name="xl21 2" xfId="452"/>
    <cellStyle name="xl21 2 2" xfId="453"/>
    <cellStyle name="xl21 3" xfId="454"/>
    <cellStyle name="xl21 3 2" xfId="455"/>
    <cellStyle name="xl21 4" xfId="456"/>
    <cellStyle name="xl21 4 2" xfId="457"/>
    <cellStyle name="xl21 5" xfId="458"/>
    <cellStyle name="xl21 5 2" xfId="459"/>
    <cellStyle name="xl21 6" xfId="460"/>
    <cellStyle name="xl21 7" xfId="461"/>
    <cellStyle name="xl21 8" xfId="462"/>
    <cellStyle name="xl21 9" xfId="463"/>
    <cellStyle name="xl22" xfId="464"/>
    <cellStyle name="xl22 2" xfId="465"/>
    <cellStyle name="xl22 2 2" xfId="466"/>
    <cellStyle name="xl22 3" xfId="467"/>
    <cellStyle name="xl22 3 2" xfId="468"/>
    <cellStyle name="xl22 4" xfId="469"/>
    <cellStyle name="xl22 4 2" xfId="470"/>
    <cellStyle name="xl22 5" xfId="471"/>
    <cellStyle name="xl22 5 2" xfId="472"/>
    <cellStyle name="xl22 6" xfId="473"/>
    <cellStyle name="xl22 7" xfId="474"/>
    <cellStyle name="xl22 8" xfId="475"/>
    <cellStyle name="xl22 9" xfId="476"/>
    <cellStyle name="xl23" xfId="477"/>
    <cellStyle name="xl23 2" xfId="478"/>
    <cellStyle name="xl23 2 2" xfId="479"/>
    <cellStyle name="xl23 3" xfId="480"/>
    <cellStyle name="xl23 3 2" xfId="481"/>
    <cellStyle name="xl23 4" xfId="482"/>
    <cellStyle name="xl23 4 2" xfId="483"/>
    <cellStyle name="xl23 5" xfId="484"/>
    <cellStyle name="xl23 5 2" xfId="485"/>
    <cellStyle name="xl23 6" xfId="486"/>
    <cellStyle name="xl23 7" xfId="487"/>
    <cellStyle name="xl23 8" xfId="488"/>
    <cellStyle name="xl23 9" xfId="489"/>
    <cellStyle name="xl24" xfId="490"/>
    <cellStyle name="xl24 2" xfId="491"/>
    <cellStyle name="xl24 2 2" xfId="492"/>
    <cellStyle name="xl24 3" xfId="493"/>
    <cellStyle name="xl24 3 2" xfId="494"/>
    <cellStyle name="xl24 4" xfId="495"/>
    <cellStyle name="xl24 4 2" xfId="496"/>
    <cellStyle name="xl24 5" xfId="497"/>
    <cellStyle name="xl24 5 2" xfId="498"/>
    <cellStyle name="xl24 6" xfId="499"/>
    <cellStyle name="xl24 7" xfId="500"/>
    <cellStyle name="xl24 8" xfId="501"/>
    <cellStyle name="xl24 9" xfId="502"/>
    <cellStyle name="xl25" xfId="503"/>
    <cellStyle name="xl25 2" xfId="504"/>
    <cellStyle name="xl25 2 2" xfId="505"/>
    <cellStyle name="xl25 3" xfId="506"/>
    <cellStyle name="xl25 3 2" xfId="507"/>
    <cellStyle name="xl25 4" xfId="508"/>
    <cellStyle name="xl25 4 2" xfId="509"/>
    <cellStyle name="xl25 5" xfId="510"/>
    <cellStyle name="xl25 5 2" xfId="511"/>
    <cellStyle name="xl25 6" xfId="512"/>
    <cellStyle name="xl25 7" xfId="513"/>
    <cellStyle name="xl25 8" xfId="514"/>
    <cellStyle name="xl25 9" xfId="515"/>
    <cellStyle name="xl26" xfId="516"/>
    <cellStyle name="xl26 2" xfId="517"/>
    <cellStyle name="xl26 2 2" xfId="518"/>
    <cellStyle name="xl26 3" xfId="519"/>
    <cellStyle name="xl26 3 2" xfId="520"/>
    <cellStyle name="xl26 4" xfId="521"/>
    <cellStyle name="xl26 4 2" xfId="522"/>
    <cellStyle name="xl26 5" xfId="523"/>
    <cellStyle name="xl26 5 2" xfId="524"/>
    <cellStyle name="xl26 6" xfId="525"/>
    <cellStyle name="xl26 7" xfId="526"/>
    <cellStyle name="xl26 8" xfId="527"/>
    <cellStyle name="xl26 9" xfId="528"/>
    <cellStyle name="xl27" xfId="529"/>
    <cellStyle name="xl27 2" xfId="530"/>
    <cellStyle name="xl27 2 2" xfId="531"/>
    <cellStyle name="xl27 3" xfId="532"/>
    <cellStyle name="xl27 3 2" xfId="533"/>
    <cellStyle name="xl27 4" xfId="534"/>
    <cellStyle name="xl27 4 2" xfId="535"/>
    <cellStyle name="xl27 5" xfId="536"/>
    <cellStyle name="xl27 5 2" xfId="537"/>
    <cellStyle name="xl27 6" xfId="538"/>
    <cellStyle name="xl27 7" xfId="539"/>
    <cellStyle name="xl27 8" xfId="540"/>
    <cellStyle name="xl27 9" xfId="541"/>
    <cellStyle name="xl28" xfId="542"/>
    <cellStyle name="xl28 2" xfId="543"/>
    <cellStyle name="xl28 2 2" xfId="544"/>
    <cellStyle name="xl28 3" xfId="545"/>
    <cellStyle name="xl28 3 2" xfId="546"/>
    <cellStyle name="xl28 4" xfId="547"/>
    <cellStyle name="xl28 4 2" xfId="548"/>
    <cellStyle name="xl28 5" xfId="549"/>
    <cellStyle name="xl28 5 2" xfId="550"/>
    <cellStyle name="xl28 6" xfId="551"/>
    <cellStyle name="xl28 7" xfId="552"/>
    <cellStyle name="xl28 8" xfId="553"/>
    <cellStyle name="xl28 9" xfId="554"/>
    <cellStyle name="xl29" xfId="555"/>
    <cellStyle name="xl29 2" xfId="556"/>
    <cellStyle name="xl29 2 2" xfId="557"/>
    <cellStyle name="xl29 3" xfId="558"/>
    <cellStyle name="xl29 3 2" xfId="559"/>
    <cellStyle name="xl29 4" xfId="560"/>
    <cellStyle name="xl29 4 2" xfId="561"/>
    <cellStyle name="xl29 5" xfId="562"/>
    <cellStyle name="xl29 5 2" xfId="563"/>
    <cellStyle name="xl29 6" xfId="564"/>
    <cellStyle name="xl29 7" xfId="565"/>
    <cellStyle name="xl29 8" xfId="566"/>
    <cellStyle name="xl29 9" xfId="567"/>
    <cellStyle name="xl30" xfId="568"/>
    <cellStyle name="xl30 2" xfId="569"/>
    <cellStyle name="xl30 2 2" xfId="570"/>
    <cellStyle name="xl30 3" xfId="571"/>
    <cellStyle name="xl30 3 2" xfId="572"/>
    <cellStyle name="xl30 4" xfId="573"/>
    <cellStyle name="xl30 4 2" xfId="574"/>
    <cellStyle name="xl30 5" xfId="575"/>
    <cellStyle name="xl30 5 2" xfId="576"/>
    <cellStyle name="xl30 6" xfId="577"/>
    <cellStyle name="xl30 7" xfId="578"/>
    <cellStyle name="xl30 8" xfId="579"/>
    <cellStyle name="xl30 9" xfId="580"/>
    <cellStyle name="xl31" xfId="581"/>
    <cellStyle name="xl31 2" xfId="582"/>
    <cellStyle name="xl31 2 2" xfId="583"/>
    <cellStyle name="xl31 3" xfId="584"/>
    <cellStyle name="xl31 3 2" xfId="585"/>
    <cellStyle name="xl31 4" xfId="586"/>
    <cellStyle name="xl31 4 2" xfId="587"/>
    <cellStyle name="xl31 5" xfId="588"/>
    <cellStyle name="xl31 5 2" xfId="589"/>
    <cellStyle name="xl31 6" xfId="590"/>
    <cellStyle name="xl31 7" xfId="591"/>
    <cellStyle name="xl31 8" xfId="592"/>
    <cellStyle name="xl31 9" xfId="593"/>
    <cellStyle name="xl32" xfId="594"/>
    <cellStyle name="xl32 2" xfId="595"/>
    <cellStyle name="xl32 2 2" xfId="596"/>
    <cellStyle name="xl32 3" xfId="597"/>
    <cellStyle name="xl32 3 2" xfId="598"/>
    <cellStyle name="xl32 4" xfId="599"/>
    <cellStyle name="xl32 4 2" xfId="600"/>
    <cellStyle name="xl32 5" xfId="601"/>
    <cellStyle name="xl32 5 2" xfId="602"/>
    <cellStyle name="xl32 6" xfId="603"/>
    <cellStyle name="xl32 7" xfId="604"/>
    <cellStyle name="xl32 8" xfId="605"/>
    <cellStyle name="xl32 9" xfId="606"/>
    <cellStyle name="xl33" xfId="607"/>
    <cellStyle name="xl33 2" xfId="608"/>
    <cellStyle name="xl33 2 2" xfId="609"/>
    <cellStyle name="xl33 3" xfId="610"/>
    <cellStyle name="xl33 3 2" xfId="611"/>
    <cellStyle name="xl33 4" xfId="612"/>
    <cellStyle name="xl33 4 2" xfId="613"/>
    <cellStyle name="xl33 5" xfId="614"/>
    <cellStyle name="xl33 5 2" xfId="615"/>
    <cellStyle name="xl33 6" xfId="616"/>
    <cellStyle name="xl33 7" xfId="617"/>
    <cellStyle name="xl33 8" xfId="618"/>
    <cellStyle name="xl33 9" xfId="619"/>
    <cellStyle name="xl34" xfId="620"/>
    <cellStyle name="xl34 10" xfId="621"/>
    <cellStyle name="xl34 11" xfId="622"/>
    <cellStyle name="xl34 12" xfId="623"/>
    <cellStyle name="xl34 13" xfId="624"/>
    <cellStyle name="xl34 14" xfId="625"/>
    <cellStyle name="xl34 2" xfId="626"/>
    <cellStyle name="xl34 2 2" xfId="627"/>
    <cellStyle name="xl34 3" xfId="628"/>
    <cellStyle name="xl34 3 2" xfId="629"/>
    <cellStyle name="xl34 4" xfId="630"/>
    <cellStyle name="xl34 4 2" xfId="631"/>
    <cellStyle name="xl34 5" xfId="632"/>
    <cellStyle name="xl34 5 2" xfId="633"/>
    <cellStyle name="xl34 6" xfId="634"/>
    <cellStyle name="xl34 7" xfId="635"/>
    <cellStyle name="xl34 8" xfId="636"/>
    <cellStyle name="xl34 9" xfId="637"/>
    <cellStyle name="xl35" xfId="638"/>
    <cellStyle name="xl35 10" xfId="639"/>
    <cellStyle name="xl35 2" xfId="640"/>
    <cellStyle name="xl35 2 2" xfId="641"/>
    <cellStyle name="xl35 3" xfId="642"/>
    <cellStyle name="xl35 3 2" xfId="643"/>
    <cellStyle name="xl35 4" xfId="644"/>
    <cellStyle name="xl35 4 2" xfId="645"/>
    <cellStyle name="xl35 5" xfId="646"/>
    <cellStyle name="xl35 5 2" xfId="647"/>
    <cellStyle name="xl35 6" xfId="648"/>
    <cellStyle name="xl35 7" xfId="649"/>
    <cellStyle name="xl35 8" xfId="650"/>
    <cellStyle name="xl35 9" xfId="651"/>
    <cellStyle name="xl36" xfId="652"/>
    <cellStyle name="xl36 2" xfId="653"/>
    <cellStyle name="xl36 2 2" xfId="654"/>
    <cellStyle name="xl36 3" xfId="655"/>
    <cellStyle name="xl36 3 2" xfId="656"/>
    <cellStyle name="xl36 4" xfId="657"/>
    <cellStyle name="xl36 4 2" xfId="658"/>
    <cellStyle name="xl36 5" xfId="659"/>
    <cellStyle name="xl36 5 2" xfId="660"/>
    <cellStyle name="xl36 6" xfId="661"/>
    <cellStyle name="xl36 7" xfId="662"/>
    <cellStyle name="xl36 8" xfId="663"/>
    <cellStyle name="xl36 9" xfId="664"/>
    <cellStyle name="xl37" xfId="665"/>
    <cellStyle name="xl37 2" xfId="666"/>
    <cellStyle name="xl37 2 2" xfId="667"/>
    <cellStyle name="xl37 3" xfId="668"/>
    <cellStyle name="xl37 3 2" xfId="669"/>
    <cellStyle name="xl37 4" xfId="670"/>
    <cellStyle name="xl37 4 2" xfId="671"/>
    <cellStyle name="xl37 5" xfId="672"/>
    <cellStyle name="xl37 5 2" xfId="673"/>
    <cellStyle name="xl37 6" xfId="674"/>
    <cellStyle name="xl37 7" xfId="675"/>
    <cellStyle name="xl37 8" xfId="676"/>
    <cellStyle name="xl37 9" xfId="677"/>
    <cellStyle name="xl38" xfId="678"/>
    <cellStyle name="xl38 2" xfId="679"/>
    <cellStyle name="xl38 2 2" xfId="680"/>
    <cellStyle name="xl38 3" xfId="681"/>
    <cellStyle name="xl38 3 2" xfId="682"/>
    <cellStyle name="xl38 4" xfId="683"/>
    <cellStyle name="xl38 4 2" xfId="684"/>
    <cellStyle name="xl38 5" xfId="685"/>
    <cellStyle name="xl38 5 2" xfId="686"/>
    <cellStyle name="xl38 6" xfId="687"/>
    <cellStyle name="xl38 7" xfId="688"/>
    <cellStyle name="xl38 8" xfId="689"/>
    <cellStyle name="xl38 9" xfId="690"/>
    <cellStyle name="xl39" xfId="691"/>
    <cellStyle name="xl39 2" xfId="692"/>
    <cellStyle name="xl39 2 2" xfId="693"/>
    <cellStyle name="xl39 3" xfId="694"/>
    <cellStyle name="xl39 3 2" xfId="695"/>
    <cellStyle name="xl39 4" xfId="696"/>
    <cellStyle name="xl39 4 2" xfId="697"/>
    <cellStyle name="xl39 5" xfId="698"/>
    <cellStyle name="xl39 5 2" xfId="699"/>
    <cellStyle name="xl39 6" xfId="700"/>
    <cellStyle name="xl39 7" xfId="701"/>
    <cellStyle name="xl39 8" xfId="702"/>
    <cellStyle name="xl39 9" xfId="703"/>
    <cellStyle name="xl40" xfId="704"/>
    <cellStyle name="xl40 2" xfId="705"/>
    <cellStyle name="xl40 2 2" xfId="706"/>
    <cellStyle name="xl40 3" xfId="707"/>
    <cellStyle name="xl40 3 2" xfId="708"/>
    <cellStyle name="xl40 4" xfId="709"/>
    <cellStyle name="xl40 4 2" xfId="710"/>
    <cellStyle name="xl40 5" xfId="711"/>
    <cellStyle name="xl40 5 2" xfId="712"/>
    <cellStyle name="xl40 6" xfId="713"/>
    <cellStyle name="xl40 7" xfId="714"/>
    <cellStyle name="xl40 8" xfId="715"/>
    <cellStyle name="xl40 9" xfId="716"/>
    <cellStyle name="xl41" xfId="717"/>
    <cellStyle name="xl41 2" xfId="718"/>
    <cellStyle name="xl41 2 2" xfId="719"/>
    <cellStyle name="xl41 3" xfId="720"/>
    <cellStyle name="xl41 3 2" xfId="721"/>
    <cellStyle name="xl41 4" xfId="722"/>
    <cellStyle name="xl41 4 2" xfId="723"/>
    <cellStyle name="xl41 5" xfId="724"/>
    <cellStyle name="xl41 5 2" xfId="725"/>
    <cellStyle name="xl41 6" xfId="726"/>
    <cellStyle name="xl41 7" xfId="727"/>
    <cellStyle name="xl41 8" xfId="728"/>
    <cellStyle name="xl41 9" xfId="729"/>
    <cellStyle name="xl42" xfId="730"/>
    <cellStyle name="xl42 2" xfId="731"/>
    <cellStyle name="xl42 2 2" xfId="732"/>
    <cellStyle name="xl42 3" xfId="733"/>
    <cellStyle name="xl42 3 2" xfId="734"/>
    <cellStyle name="xl42 4" xfId="735"/>
    <cellStyle name="xl42 4 2" xfId="736"/>
    <cellStyle name="xl42 5" xfId="737"/>
    <cellStyle name="xl42 5 2" xfId="738"/>
    <cellStyle name="xl42 6" xfId="739"/>
    <cellStyle name="xl42 7" xfId="740"/>
    <cellStyle name="xl42 8" xfId="741"/>
    <cellStyle name="xl42 9" xfId="742"/>
    <cellStyle name="xl43" xfId="743"/>
    <cellStyle name="xl43 2" xfId="744"/>
    <cellStyle name="xl43 2 2" xfId="745"/>
    <cellStyle name="xl43 3" xfId="746"/>
    <cellStyle name="xl43 3 2" xfId="747"/>
    <cellStyle name="xl43 4" xfId="748"/>
    <cellStyle name="xl43 4 2" xfId="749"/>
    <cellStyle name="xl43 5" xfId="750"/>
    <cellStyle name="xl43 5 2" xfId="751"/>
    <cellStyle name="xl43 6" xfId="752"/>
    <cellStyle name="xl43 7" xfId="753"/>
    <cellStyle name="xl43 8" xfId="754"/>
    <cellStyle name="xl43 9" xfId="755"/>
    <cellStyle name="xl44" xfId="756"/>
    <cellStyle name="xl44 2" xfId="757"/>
    <cellStyle name="xl44 2 2" xfId="758"/>
    <cellStyle name="xl44 3" xfId="759"/>
    <cellStyle name="xl44 3 2" xfId="760"/>
    <cellStyle name="xl44 4" xfId="761"/>
    <cellStyle name="xl44 4 2" xfId="762"/>
    <cellStyle name="xl44 5" xfId="763"/>
    <cellStyle name="xl44 5 2" xfId="764"/>
    <cellStyle name="xl44 6" xfId="765"/>
    <cellStyle name="xl44 7" xfId="766"/>
    <cellStyle name="xl44 8" xfId="767"/>
    <cellStyle name="xl44 9" xfId="768"/>
    <cellStyle name="xl45" xfId="769"/>
    <cellStyle name="xl45 2" xfId="770"/>
    <cellStyle name="xl45 3" xfId="771"/>
    <cellStyle name="xl45 4" xfId="772"/>
    <cellStyle name="xl45 5" xfId="773"/>
    <cellStyle name="xl46" xfId="774"/>
    <cellStyle name="xl46 2" xfId="775"/>
    <cellStyle name="xl46 3" xfId="776"/>
    <cellStyle name="xl46 4" xfId="777"/>
    <cellStyle name="xl46 5" xfId="778"/>
    <cellStyle name="xl47" xfId="779"/>
    <cellStyle name="xl47 2" xfId="780"/>
    <cellStyle name="xl47 3" xfId="781"/>
    <cellStyle name="xl47 4" xfId="782"/>
    <cellStyle name="xl47 5" xfId="783"/>
    <cellStyle name="xl48" xfId="784"/>
    <cellStyle name="xl48 2" xfId="785"/>
    <cellStyle name="xl48 3" xfId="786"/>
    <cellStyle name="xl48 4" xfId="787"/>
    <cellStyle name="xl48 5" xfId="788"/>
    <cellStyle name="xl49" xfId="789"/>
    <cellStyle name="xl49 2" xfId="790"/>
    <cellStyle name="xl49 3" xfId="791"/>
    <cellStyle name="xl49 4" xfId="792"/>
    <cellStyle name="xl49 5" xfId="793"/>
    <cellStyle name="xl50" xfId="794"/>
    <cellStyle name="xl50 2" xfId="795"/>
    <cellStyle name="xl50 3" xfId="796"/>
    <cellStyle name="xl50 4" xfId="797"/>
    <cellStyle name="xl50 5" xfId="798"/>
    <cellStyle name="xl51" xfId="799"/>
    <cellStyle name="xl51 2" xfId="800"/>
    <cellStyle name="xl51 3" xfId="801"/>
    <cellStyle name="xl51 4" xfId="802"/>
    <cellStyle name="xl51 5" xfId="803"/>
    <cellStyle name="xl52" xfId="804"/>
    <cellStyle name="xl52 2" xfId="805"/>
    <cellStyle name="xl52 3" xfId="806"/>
    <cellStyle name="xl52 4" xfId="807"/>
    <cellStyle name="xl52 5" xfId="808"/>
    <cellStyle name="xl53" xfId="809"/>
    <cellStyle name="xl53 2" xfId="810"/>
    <cellStyle name="xl53 3" xfId="811"/>
    <cellStyle name="xl53 4" xfId="812"/>
    <cellStyle name="xl53 5" xfId="813"/>
    <cellStyle name="xl54" xfId="814"/>
    <cellStyle name="xl54 2" xfId="815"/>
    <cellStyle name="xl54 3" xfId="816"/>
    <cellStyle name="xl54 4" xfId="817"/>
    <cellStyle name="xl54 5" xfId="818"/>
    <cellStyle name="xl55" xfId="819"/>
    <cellStyle name="xl55 2" xfId="820"/>
    <cellStyle name="xl55 3" xfId="821"/>
    <cellStyle name="xl55 4" xfId="822"/>
    <cellStyle name="xl55 5" xfId="823"/>
    <cellStyle name="xl56" xfId="824"/>
    <cellStyle name="xl56 2" xfId="825"/>
    <cellStyle name="xl56 3" xfId="826"/>
    <cellStyle name="xl56 4" xfId="827"/>
    <cellStyle name="xl56 5" xfId="828"/>
    <cellStyle name="xl57" xfId="829"/>
    <cellStyle name="xl57 2" xfId="830"/>
    <cellStyle name="xl57 3" xfId="831"/>
    <cellStyle name="xl57 4" xfId="832"/>
    <cellStyle name="xl57 5" xfId="833"/>
    <cellStyle name="xl58" xfId="834"/>
    <cellStyle name="xl58 2" xfId="835"/>
    <cellStyle name="xl58 3" xfId="836"/>
    <cellStyle name="xl58 4" xfId="837"/>
    <cellStyle name="xl58 5" xfId="838"/>
    <cellStyle name="xl59" xfId="839"/>
    <cellStyle name="xl59 2" xfId="840"/>
    <cellStyle name="xl59 3" xfId="841"/>
    <cellStyle name="xl59 4" xfId="842"/>
    <cellStyle name="xl59 5" xfId="843"/>
    <cellStyle name="xl60" xfId="844"/>
    <cellStyle name="xl60 2" xfId="845"/>
    <cellStyle name="xl60 3" xfId="846"/>
    <cellStyle name="xl60 4" xfId="847"/>
    <cellStyle name="xl60 5" xfId="848"/>
    <cellStyle name="xl61" xfId="849"/>
    <cellStyle name="xl61 2" xfId="850"/>
    <cellStyle name="xl61 3" xfId="851"/>
    <cellStyle name="xl61 4" xfId="852"/>
    <cellStyle name="xl61 5" xfId="853"/>
    <cellStyle name="xl62" xfId="854"/>
    <cellStyle name="xl62 2" xfId="855"/>
    <cellStyle name="xl62 3" xfId="856"/>
    <cellStyle name="xl62 4" xfId="857"/>
    <cellStyle name="xl62 5" xfId="858"/>
    <cellStyle name="xl63" xfId="859"/>
    <cellStyle name="xl63 2" xfId="860"/>
    <cellStyle name="xl63 3" xfId="861"/>
    <cellStyle name="xl63 4" xfId="862"/>
    <cellStyle name="xl63 5" xfId="863"/>
    <cellStyle name="xl64" xfId="864"/>
    <cellStyle name="xl64 2" xfId="865"/>
    <cellStyle name="xl64 3" xfId="866"/>
    <cellStyle name="xl64 4" xfId="867"/>
    <cellStyle name="xl64 5" xfId="868"/>
    <cellStyle name="xl65" xfId="869"/>
    <cellStyle name="xl65 2" xfId="870"/>
    <cellStyle name="xl65 3" xfId="871"/>
    <cellStyle name="xl65 4" xfId="872"/>
    <cellStyle name="xl65 5" xfId="873"/>
    <cellStyle name="xl66" xfId="874"/>
    <cellStyle name="xl66 2" xfId="875"/>
    <cellStyle name="xl66 3" xfId="876"/>
    <cellStyle name="xl66 4" xfId="877"/>
    <cellStyle name="xl66 5" xfId="878"/>
    <cellStyle name="xl67" xfId="879"/>
    <cellStyle name="xl67 2" xfId="880"/>
    <cellStyle name="xl67 3" xfId="881"/>
    <cellStyle name="xl67 4" xfId="882"/>
    <cellStyle name="xl67 5" xfId="883"/>
    <cellStyle name="xl68" xfId="884"/>
    <cellStyle name="xl68 2" xfId="885"/>
    <cellStyle name="xl68 3" xfId="886"/>
    <cellStyle name="xl68 4" xfId="887"/>
    <cellStyle name="xl68 5" xfId="888"/>
    <cellStyle name="xl69" xfId="889"/>
    <cellStyle name="xl69 2" xfId="890"/>
    <cellStyle name="xl69 3" xfId="891"/>
    <cellStyle name="xl69 4" xfId="892"/>
    <cellStyle name="xl69 5" xfId="893"/>
    <cellStyle name="xl70" xfId="894"/>
    <cellStyle name="xl70 2" xfId="895"/>
    <cellStyle name="xl70 3" xfId="896"/>
    <cellStyle name="xl70 4" xfId="897"/>
    <cellStyle name="xl70 5" xfId="898"/>
    <cellStyle name="xl71" xfId="899"/>
    <cellStyle name="xl71 2" xfId="900"/>
    <cellStyle name="xl71 3" xfId="901"/>
    <cellStyle name="xl71 4" xfId="902"/>
    <cellStyle name="xl71 5" xfId="903"/>
    <cellStyle name="xl72" xfId="904"/>
    <cellStyle name="xl72 2" xfId="905"/>
    <cellStyle name="xl72 3" xfId="906"/>
    <cellStyle name="xl72 4" xfId="907"/>
    <cellStyle name="xl72 5" xfId="908"/>
    <cellStyle name="xl73" xfId="909"/>
    <cellStyle name="xl73 2" xfId="910"/>
    <cellStyle name="xl73 3" xfId="911"/>
    <cellStyle name="xl73 4" xfId="912"/>
    <cellStyle name="xl73 5" xfId="913"/>
    <cellStyle name="xl74" xfId="914"/>
    <cellStyle name="xl74 2" xfId="915"/>
    <cellStyle name="xl74 3" xfId="916"/>
    <cellStyle name="xl74 4" xfId="917"/>
    <cellStyle name="xl74 5" xfId="918"/>
    <cellStyle name="xl75" xfId="919"/>
    <cellStyle name="xl75 2" xfId="920"/>
    <cellStyle name="xl75 3" xfId="921"/>
    <cellStyle name="xl75 4" xfId="922"/>
    <cellStyle name="xl75 5" xfId="923"/>
    <cellStyle name="xl76" xfId="924"/>
    <cellStyle name="xl76 2" xfId="925"/>
    <cellStyle name="xl76 3" xfId="926"/>
    <cellStyle name="xl76 4" xfId="927"/>
    <cellStyle name="xl76 5" xfId="928"/>
    <cellStyle name="xl77" xfId="929"/>
    <cellStyle name="xl77 2" xfId="930"/>
    <cellStyle name="xl77 3" xfId="931"/>
    <cellStyle name="xl77 4" xfId="932"/>
    <cellStyle name="xl77 5" xfId="933"/>
    <cellStyle name="xl78" xfId="934"/>
    <cellStyle name="xl78 2" xfId="935"/>
    <cellStyle name="xl78 3" xfId="936"/>
    <cellStyle name="xl78 4" xfId="937"/>
    <cellStyle name="xl78 5" xfId="938"/>
    <cellStyle name="xl79" xfId="939"/>
    <cellStyle name="xl79 2" xfId="940"/>
    <cellStyle name="xl79 3" xfId="941"/>
    <cellStyle name="xl79 4" xfId="942"/>
    <cellStyle name="xl79 5" xfId="943"/>
    <cellStyle name="xl80" xfId="944"/>
    <cellStyle name="xl80 2" xfId="945"/>
    <cellStyle name="xl80 3" xfId="946"/>
    <cellStyle name="xl80 4" xfId="947"/>
    <cellStyle name="xl80 5" xfId="948"/>
    <cellStyle name="xl81" xfId="949"/>
    <cellStyle name="xl81 2" xfId="950"/>
    <cellStyle name="xl81 3" xfId="951"/>
    <cellStyle name="xl81 4" xfId="952"/>
    <cellStyle name="xl81 5" xfId="953"/>
    <cellStyle name="xl82" xfId="954"/>
    <cellStyle name="xl82 2" xfId="955"/>
    <cellStyle name="xl82 3" xfId="956"/>
    <cellStyle name="xl82 4" xfId="957"/>
    <cellStyle name="xl82 5" xfId="958"/>
    <cellStyle name="xl83" xfId="959"/>
    <cellStyle name="xl83 2" xfId="960"/>
    <cellStyle name="xl83 3" xfId="961"/>
    <cellStyle name="xl83 4" xfId="962"/>
    <cellStyle name="xl83 5" xfId="963"/>
    <cellStyle name="xl84" xfId="964"/>
    <cellStyle name="xl84 2" xfId="965"/>
    <cellStyle name="xl84 3" xfId="966"/>
    <cellStyle name="xl84 4" xfId="967"/>
    <cellStyle name="xl84 5" xfId="968"/>
    <cellStyle name="xl85" xfId="969"/>
    <cellStyle name="xl85 2" xfId="970"/>
    <cellStyle name="xl85 3" xfId="971"/>
    <cellStyle name="xl85 4" xfId="972"/>
    <cellStyle name="xl85 5" xfId="973"/>
    <cellStyle name="xl86" xfId="974"/>
    <cellStyle name="xl86 2" xfId="975"/>
    <cellStyle name="xl86 3" xfId="976"/>
    <cellStyle name="xl86 4" xfId="977"/>
    <cellStyle name="xl86 5" xfId="978"/>
    <cellStyle name="xl87" xfId="979"/>
    <cellStyle name="xl87 2" xfId="980"/>
    <cellStyle name="xl87 3" xfId="981"/>
    <cellStyle name="xl87 4" xfId="982"/>
    <cellStyle name="xl87 5" xfId="983"/>
    <cellStyle name="xl88" xfId="984"/>
    <cellStyle name="xl88 2" xfId="985"/>
    <cellStyle name="xl88 3" xfId="986"/>
    <cellStyle name="xl88 4" xfId="987"/>
    <cellStyle name="xl88 5" xfId="988"/>
    <cellStyle name="xl89" xfId="989"/>
    <cellStyle name="xl89 2" xfId="990"/>
    <cellStyle name="xl89 3" xfId="991"/>
    <cellStyle name="xl89 4" xfId="992"/>
    <cellStyle name="xl89 5" xfId="993"/>
    <cellStyle name="xl90" xfId="994"/>
    <cellStyle name="xl90 2" xfId="995"/>
    <cellStyle name="xl90 3" xfId="996"/>
    <cellStyle name="xl90 4" xfId="997"/>
    <cellStyle name="xl90 5" xfId="998"/>
    <cellStyle name="xl91" xfId="999"/>
    <cellStyle name="xl91 2" xfId="1000"/>
    <cellStyle name="xl91 3" xfId="1001"/>
    <cellStyle name="xl91 4" xfId="1002"/>
    <cellStyle name="xl91 5" xfId="1003"/>
    <cellStyle name="xl92" xfId="1004"/>
    <cellStyle name="xl92 2" xfId="1005"/>
    <cellStyle name="xl92 3" xfId="1006"/>
    <cellStyle name="xl92 4" xfId="1007"/>
    <cellStyle name="xl92 5" xfId="1008"/>
    <cellStyle name="xl93" xfId="1009"/>
    <cellStyle name="xl93 2" xfId="1010"/>
    <cellStyle name="xl93 3" xfId="1011"/>
    <cellStyle name="xl93 4" xfId="1012"/>
    <cellStyle name="xl93 5" xfId="1013"/>
    <cellStyle name="xl94" xfId="1014"/>
    <cellStyle name="xl94 2" xfId="1015"/>
    <cellStyle name="xl94 3" xfId="1016"/>
    <cellStyle name="xl94 4" xfId="1017"/>
    <cellStyle name="xl94 5" xfId="1018"/>
    <cellStyle name="xl95" xfId="1019"/>
    <cellStyle name="xl95 2" xfId="1020"/>
    <cellStyle name="xl95 3" xfId="1021"/>
    <cellStyle name="xl95 4" xfId="1022"/>
    <cellStyle name="xl95 5" xfId="1023"/>
    <cellStyle name="xl96" xfId="1024"/>
    <cellStyle name="xl96 2" xfId="1025"/>
    <cellStyle name="xl96 3" xfId="1026"/>
    <cellStyle name="xl96 4" xfId="1027"/>
    <cellStyle name="xl96 5" xfId="1028"/>
    <cellStyle name="xl97" xfId="1029"/>
    <cellStyle name="xl97 2" xfId="1030"/>
    <cellStyle name="xl97 3" xfId="1031"/>
    <cellStyle name="xl97 4" xfId="1032"/>
    <cellStyle name="xl97 5" xfId="1033"/>
    <cellStyle name="xl98" xfId="1034"/>
    <cellStyle name="xl98 2" xfId="1035"/>
    <cellStyle name="xl98 3" xfId="1036"/>
    <cellStyle name="xl98 4" xfId="1037"/>
    <cellStyle name="xl98 5" xfId="1038"/>
    <cellStyle name="xl99" xfId="1039"/>
    <cellStyle name="xl99 2" xfId="1040"/>
    <cellStyle name="xl99 3" xfId="1041"/>
    <cellStyle name="xl99 4" xfId="1042"/>
    <cellStyle name="xl99 5" xfId="1043"/>
    <cellStyle name="Денежный 2" xfId="1044"/>
    <cellStyle name="Обычный 2" xfId="1045"/>
    <cellStyle name="Обычный 2 2" xfId="1046"/>
    <cellStyle name="Обычный 2 4" xfId="1047"/>
    <cellStyle name="Обычный 3" xfId="1048"/>
    <cellStyle name="Обычный 4" xfId="10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2" sqref="E92"/>
    </sheetView>
  </sheetViews>
  <sheetFormatPr defaultColWidth="9.140625" defaultRowHeight="12.75"/>
  <cols>
    <col min="1" max="1" width="23.57421875" style="1" customWidth="1"/>
    <col min="2" max="2" width="53.57421875" style="1" customWidth="1"/>
    <col min="3" max="3" width="12.8515625" style="1" customWidth="1"/>
    <col min="4" max="4" width="13.8515625" style="1" customWidth="1"/>
    <col min="5" max="5" width="13.28125" style="1" customWidth="1"/>
    <col min="6" max="6" width="8.421875" style="1" customWidth="1"/>
    <col min="7" max="7" width="12.421875" style="1" customWidth="1"/>
    <col min="8" max="8" width="13.8515625" style="1" customWidth="1"/>
    <col min="9" max="9" width="6.8515625" style="1" customWidth="1"/>
    <col min="10" max="16384" width="8.7109375" style="1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18.75" customHeight="1">
      <c r="I4" s="4" t="s">
        <v>3</v>
      </c>
    </row>
    <row r="5" spans="1:9" ht="49.5" customHeight="1">
      <c r="A5" s="5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/>
      <c r="I5" s="6"/>
    </row>
    <row r="6" spans="1:9" ht="63.75" customHeight="1">
      <c r="A6" s="5"/>
      <c r="B6" s="5"/>
      <c r="C6" s="6"/>
      <c r="D6" s="6"/>
      <c r="E6" s="6"/>
      <c r="F6" s="7"/>
      <c r="G6" s="5" t="s">
        <v>8</v>
      </c>
      <c r="H6" s="5" t="s">
        <v>11</v>
      </c>
      <c r="I6" s="5" t="s">
        <v>12</v>
      </c>
    </row>
    <row r="7" spans="1:9" ht="14.25">
      <c r="A7" s="8" t="s">
        <v>13</v>
      </c>
      <c r="B7" s="9" t="s">
        <v>14</v>
      </c>
      <c r="C7" s="10">
        <f>SUM(C9,C15,C21,C30,C39,C43,C53)</f>
        <v>25980170</v>
      </c>
      <c r="D7" s="10">
        <f>SUM(D9,D15,D21,D30,D39,D43,D53)</f>
        <v>26563242.23</v>
      </c>
      <c r="E7" s="10">
        <f>SUM(E9,E15,E21,E30,E39,E43,E53)</f>
        <v>12480894.629999999</v>
      </c>
      <c r="F7" s="11">
        <f aca="true" t="shared" si="0" ref="F7:F13">SUM(E7/D7)*100</f>
        <v>46.98558452290257</v>
      </c>
      <c r="G7" s="10">
        <f>SUM(G9,G15,G21,G30,G39,G43,G53,G49)</f>
        <v>12824712.35</v>
      </c>
      <c r="H7" s="10">
        <f aca="true" t="shared" si="1" ref="H7:H13">SUM(E7-G7)</f>
        <v>-343817.72000000067</v>
      </c>
      <c r="I7" s="11">
        <f aca="true" t="shared" si="2" ref="I7:I13">SUM(E7/G7)*100</f>
        <v>97.31909994846785</v>
      </c>
    </row>
    <row r="8" spans="1:9" ht="12.75">
      <c r="A8" s="12"/>
      <c r="B8" s="13" t="s">
        <v>15</v>
      </c>
      <c r="C8" s="14">
        <f>SUM(C9+C15+C21)</f>
        <v>24540170</v>
      </c>
      <c r="D8" s="14">
        <f>SUM(D9+D15+D21)</f>
        <v>25090680</v>
      </c>
      <c r="E8" s="14">
        <f>SUM(E9+E15+E21)</f>
        <v>11965378.629999999</v>
      </c>
      <c r="F8" s="15">
        <f t="shared" si="0"/>
        <v>47.68853865259929</v>
      </c>
      <c r="G8" s="14">
        <f>SUM(G9+G15+G21)</f>
        <v>11803085.63</v>
      </c>
      <c r="H8" s="14">
        <f t="shared" si="1"/>
        <v>162292.99999999814</v>
      </c>
      <c r="I8" s="15">
        <f t="shared" si="2"/>
        <v>101.37500485116789</v>
      </c>
    </row>
    <row r="9" spans="1:9" ht="12.75">
      <c r="A9" s="8" t="s">
        <v>16</v>
      </c>
      <c r="B9" s="9" t="s">
        <v>17</v>
      </c>
      <c r="C9" s="10">
        <f>SUM(C10)</f>
        <v>21660300</v>
      </c>
      <c r="D9" s="10">
        <f>SUM(D10)</f>
        <v>22210300</v>
      </c>
      <c r="E9" s="10">
        <f>SUM(E10)</f>
        <v>10833466.57</v>
      </c>
      <c r="F9" s="11">
        <f t="shared" si="0"/>
        <v>48.77676830119359</v>
      </c>
      <c r="G9" s="10">
        <f>SUM(G10)</f>
        <v>10748164.47</v>
      </c>
      <c r="H9" s="10">
        <f t="shared" si="1"/>
        <v>85302.09999999963</v>
      </c>
      <c r="I9" s="11">
        <f t="shared" si="2"/>
        <v>100.79364341919117</v>
      </c>
    </row>
    <row r="10" spans="1:9" ht="14.25">
      <c r="A10" s="16" t="s">
        <v>18</v>
      </c>
      <c r="B10" s="17" t="s">
        <v>19</v>
      </c>
      <c r="C10" s="18">
        <f>SUM(C11:C13)+C14</f>
        <v>21660300</v>
      </c>
      <c r="D10" s="18">
        <f>SUM(D11:D13)+D14</f>
        <v>22210300</v>
      </c>
      <c r="E10" s="18">
        <f>SUM(E11:E13)+E14</f>
        <v>10833466.57</v>
      </c>
      <c r="F10" s="19">
        <f t="shared" si="0"/>
        <v>48.77676830119359</v>
      </c>
      <c r="G10" s="18">
        <f>SUM(G11:G13)</f>
        <v>10748164.47</v>
      </c>
      <c r="H10" s="18">
        <f t="shared" si="1"/>
        <v>85302.09999999963</v>
      </c>
      <c r="I10" s="19">
        <f t="shared" si="2"/>
        <v>100.79364341919117</v>
      </c>
    </row>
    <row r="11" spans="1:9" ht="44.25" customHeight="1">
      <c r="A11" s="20" t="s">
        <v>20</v>
      </c>
      <c r="B11" s="21" t="s">
        <v>21</v>
      </c>
      <c r="C11" s="22">
        <v>21645000</v>
      </c>
      <c r="D11" s="22">
        <v>22195000</v>
      </c>
      <c r="E11" s="22">
        <v>10761369.23</v>
      </c>
      <c r="F11" s="23">
        <f t="shared" si="0"/>
        <v>48.48555634151836</v>
      </c>
      <c r="G11" s="22">
        <v>10727789.91</v>
      </c>
      <c r="H11" s="22">
        <f t="shared" si="1"/>
        <v>33579.3200000003</v>
      </c>
      <c r="I11" s="23">
        <f t="shared" si="2"/>
        <v>100.31301246838082</v>
      </c>
    </row>
    <row r="12" spans="1:9" ht="31.5" customHeight="1">
      <c r="A12" s="20" t="s">
        <v>22</v>
      </c>
      <c r="B12" s="21" t="s">
        <v>23</v>
      </c>
      <c r="C12" s="22">
        <v>4050</v>
      </c>
      <c r="D12" s="22">
        <v>4050</v>
      </c>
      <c r="E12" s="22">
        <v>1898.38</v>
      </c>
      <c r="F12" s="23">
        <f t="shared" si="0"/>
        <v>46.87358024691358</v>
      </c>
      <c r="G12" s="22">
        <v>2626.94</v>
      </c>
      <c r="H12" s="22">
        <f t="shared" si="1"/>
        <v>-728.56</v>
      </c>
      <c r="I12" s="23">
        <f t="shared" si="2"/>
        <v>72.26583020548624</v>
      </c>
    </row>
    <row r="13" spans="1:9" ht="35.25" customHeight="1">
      <c r="A13" s="20" t="s">
        <v>24</v>
      </c>
      <c r="B13" s="21" t="s">
        <v>25</v>
      </c>
      <c r="C13" s="22">
        <v>11250</v>
      </c>
      <c r="D13" s="22">
        <v>11250</v>
      </c>
      <c r="E13" s="22">
        <v>70198.96</v>
      </c>
      <c r="F13" s="23">
        <f t="shared" si="0"/>
        <v>623.9907555555556</v>
      </c>
      <c r="G13" s="22">
        <v>17747.62</v>
      </c>
      <c r="H13" s="22">
        <f t="shared" si="1"/>
        <v>52451.34000000001</v>
      </c>
      <c r="I13" s="23">
        <f t="shared" si="2"/>
        <v>395.5401343954852</v>
      </c>
    </row>
    <row r="14" spans="1:9" ht="51" customHeight="1" hidden="1">
      <c r="A14" s="20" t="s">
        <v>26</v>
      </c>
      <c r="B14" s="21" t="s">
        <v>27</v>
      </c>
      <c r="C14" s="22"/>
      <c r="D14" s="22"/>
      <c r="E14" s="22">
        <v>0</v>
      </c>
      <c r="F14" s="23"/>
      <c r="G14" s="22"/>
      <c r="H14" s="22"/>
      <c r="I14" s="23"/>
    </row>
    <row r="15" spans="1:9" ht="42" customHeight="1">
      <c r="A15" s="24" t="s">
        <v>28</v>
      </c>
      <c r="B15" s="25" t="s">
        <v>29</v>
      </c>
      <c r="C15" s="26">
        <f>SUM(C16)</f>
        <v>1327870</v>
      </c>
      <c r="D15" s="26">
        <f>SUM(D16)</f>
        <v>1328380</v>
      </c>
      <c r="E15" s="26">
        <f>SUM(E16)</f>
        <v>719408.03</v>
      </c>
      <c r="F15" s="11">
        <f aca="true" t="shared" si="3" ref="F15:F80">SUM(E15/D15)*100</f>
        <v>54.15679474246827</v>
      </c>
      <c r="G15" s="26">
        <f>SUM(G16)</f>
        <v>597928.56</v>
      </c>
      <c r="H15" s="10">
        <f aca="true" t="shared" si="4" ref="H15:H43">SUM(E15-G15)</f>
        <v>121479.46999999997</v>
      </c>
      <c r="I15" s="11">
        <f aca="true" t="shared" si="5" ref="I15:I62">SUM(E15/G15)*100</f>
        <v>120.31671977669036</v>
      </c>
    </row>
    <row r="16" spans="1:9" ht="21.75" customHeight="1">
      <c r="A16" s="27" t="s">
        <v>30</v>
      </c>
      <c r="B16" s="28" t="s">
        <v>31</v>
      </c>
      <c r="C16" s="29">
        <f>SUM(C17:C20)</f>
        <v>1327870</v>
      </c>
      <c r="D16" s="29">
        <f>SUM(D17:D20)</f>
        <v>1328380</v>
      </c>
      <c r="E16" s="29">
        <f>SUM(E17:E20)</f>
        <v>719408.03</v>
      </c>
      <c r="F16" s="30">
        <f t="shared" si="3"/>
        <v>54.15679474246827</v>
      </c>
      <c r="G16" s="29">
        <f>SUM(G17:G20)</f>
        <v>597928.56</v>
      </c>
      <c r="H16" s="31">
        <f t="shared" si="4"/>
        <v>121479.46999999997</v>
      </c>
      <c r="I16" s="30">
        <f t="shared" si="5"/>
        <v>120.31671977669036</v>
      </c>
    </row>
    <row r="17" spans="1:9" ht="45" customHeight="1">
      <c r="A17" s="20" t="s">
        <v>32</v>
      </c>
      <c r="B17" s="21" t="s">
        <v>33</v>
      </c>
      <c r="C17" s="22">
        <v>610450</v>
      </c>
      <c r="D17" s="22">
        <v>600600</v>
      </c>
      <c r="E17" s="22">
        <v>354108.22</v>
      </c>
      <c r="F17" s="23">
        <f t="shared" si="3"/>
        <v>58.95907758907758</v>
      </c>
      <c r="G17" s="22">
        <v>270386.49</v>
      </c>
      <c r="H17" s="22">
        <f t="shared" si="4"/>
        <v>83721.72999999998</v>
      </c>
      <c r="I17" s="23">
        <f t="shared" si="5"/>
        <v>130.96372529559446</v>
      </c>
    </row>
    <row r="18" spans="1:9" ht="59.25" customHeight="1">
      <c r="A18" s="20" t="s">
        <v>34</v>
      </c>
      <c r="B18" s="21" t="s">
        <v>35</v>
      </c>
      <c r="C18" s="22">
        <v>3440</v>
      </c>
      <c r="D18" s="22">
        <v>3320</v>
      </c>
      <c r="E18" s="22">
        <v>2084.61</v>
      </c>
      <c r="F18" s="23">
        <f t="shared" si="3"/>
        <v>62.7894578313253</v>
      </c>
      <c r="G18" s="22">
        <v>2036.83</v>
      </c>
      <c r="H18" s="22">
        <f t="shared" si="4"/>
        <v>47.7800000000002</v>
      </c>
      <c r="I18" s="23">
        <f t="shared" si="5"/>
        <v>102.34580205515434</v>
      </c>
    </row>
    <row r="19" spans="1:9" ht="39" customHeight="1">
      <c r="A19" s="20" t="s">
        <v>36</v>
      </c>
      <c r="B19" s="21" t="s">
        <v>37</v>
      </c>
      <c r="C19" s="22">
        <v>800940</v>
      </c>
      <c r="D19" s="22">
        <v>799770</v>
      </c>
      <c r="E19" s="22">
        <v>407909.51</v>
      </c>
      <c r="F19" s="23">
        <f t="shared" si="3"/>
        <v>51.00335221376145</v>
      </c>
      <c r="G19" s="22">
        <v>375974.73</v>
      </c>
      <c r="H19" s="22">
        <f t="shared" si="4"/>
        <v>31934.780000000028</v>
      </c>
      <c r="I19" s="23">
        <f t="shared" si="5"/>
        <v>108.49386340406441</v>
      </c>
    </row>
    <row r="20" spans="1:9" ht="42" customHeight="1">
      <c r="A20" s="20" t="s">
        <v>38</v>
      </c>
      <c r="B20" s="21" t="s">
        <v>39</v>
      </c>
      <c r="C20" s="22">
        <v>-86960</v>
      </c>
      <c r="D20" s="22">
        <v>-75310</v>
      </c>
      <c r="E20" s="22">
        <v>-44694.31</v>
      </c>
      <c r="F20" s="23">
        <f t="shared" si="3"/>
        <v>59.347111937325714</v>
      </c>
      <c r="G20" s="22">
        <v>-50469.49</v>
      </c>
      <c r="H20" s="22">
        <f t="shared" si="4"/>
        <v>5775.18</v>
      </c>
      <c r="I20" s="23">
        <f t="shared" si="5"/>
        <v>88.55708666760849</v>
      </c>
    </row>
    <row r="21" spans="1:9" ht="14.25">
      <c r="A21" s="8" t="s">
        <v>40</v>
      </c>
      <c r="B21" s="32" t="s">
        <v>41</v>
      </c>
      <c r="C21" s="10">
        <f>SUM(C22,C24)</f>
        <v>1552000</v>
      </c>
      <c r="D21" s="10">
        <f>SUM(D22,D24)</f>
        <v>1552000</v>
      </c>
      <c r="E21" s="10">
        <f>SUM(E22,E24)</f>
        <v>412504.03</v>
      </c>
      <c r="F21" s="11">
        <f t="shared" si="3"/>
        <v>26.578867912371134</v>
      </c>
      <c r="G21" s="10">
        <f>SUM(G22,G24)</f>
        <v>456992.6</v>
      </c>
      <c r="H21" s="10">
        <f t="shared" si="4"/>
        <v>-44488.56999999995</v>
      </c>
      <c r="I21" s="11">
        <f t="shared" si="5"/>
        <v>90.26492551520529</v>
      </c>
    </row>
    <row r="22" spans="1:9" ht="15.75" customHeight="1">
      <c r="A22" s="16" t="s">
        <v>42</v>
      </c>
      <c r="B22" s="33" t="s">
        <v>43</v>
      </c>
      <c r="C22" s="18">
        <f>SUM(C23:C23)</f>
        <v>360000</v>
      </c>
      <c r="D22" s="18">
        <f>SUM(D23:D23)</f>
        <v>360000</v>
      </c>
      <c r="E22" s="18">
        <f>SUM(E23:E23)</f>
        <v>46343.15</v>
      </c>
      <c r="F22" s="30">
        <f t="shared" si="3"/>
        <v>12.873097222222224</v>
      </c>
      <c r="G22" s="18">
        <f>SUM(G23:G23)</f>
        <v>76057.37</v>
      </c>
      <c r="H22" s="31">
        <f t="shared" si="4"/>
        <v>-29714.219999999994</v>
      </c>
      <c r="I22" s="30">
        <f t="shared" si="5"/>
        <v>60.931833430474924</v>
      </c>
    </row>
    <row r="23" spans="1:10" ht="35.25" customHeight="1">
      <c r="A23" s="20" t="s">
        <v>44</v>
      </c>
      <c r="B23" s="21" t="s">
        <v>45</v>
      </c>
      <c r="C23" s="22">
        <v>360000</v>
      </c>
      <c r="D23" s="22">
        <v>360000</v>
      </c>
      <c r="E23" s="22">
        <v>46343.15</v>
      </c>
      <c r="F23" s="23">
        <f t="shared" si="3"/>
        <v>12.873097222222224</v>
      </c>
      <c r="G23" s="22">
        <v>76057.37</v>
      </c>
      <c r="H23" s="22">
        <f t="shared" si="4"/>
        <v>-29714.219999999994</v>
      </c>
      <c r="I23" s="23">
        <f t="shared" si="5"/>
        <v>60.931833430474924</v>
      </c>
      <c r="J23" s="34"/>
    </row>
    <row r="24" spans="1:9" ht="12.75">
      <c r="A24" s="16" t="s">
        <v>46</v>
      </c>
      <c r="B24" s="17" t="s">
        <v>47</v>
      </c>
      <c r="C24" s="18">
        <f>SUM(C25+C27)</f>
        <v>1192000</v>
      </c>
      <c r="D24" s="18">
        <f>SUM(D25+D27)</f>
        <v>1192000</v>
      </c>
      <c r="E24" s="18">
        <f>SUM(E25+E27)</f>
        <v>366160.88</v>
      </c>
      <c r="F24" s="19">
        <f t="shared" si="3"/>
        <v>30.718194630872485</v>
      </c>
      <c r="G24" s="18">
        <f>SUM(G25+G27)</f>
        <v>380935.23</v>
      </c>
      <c r="H24" s="18">
        <f t="shared" si="4"/>
        <v>-14774.349999999977</v>
      </c>
      <c r="I24" s="19">
        <f t="shared" si="5"/>
        <v>96.1215585127162</v>
      </c>
    </row>
    <row r="25" spans="1:9" ht="14.25">
      <c r="A25" s="35" t="s">
        <v>48</v>
      </c>
      <c r="B25" s="36" t="s">
        <v>49</v>
      </c>
      <c r="C25" s="22">
        <f>SUM(C26)</f>
        <v>522000</v>
      </c>
      <c r="D25" s="22">
        <f>SUM(D26)</f>
        <v>522000</v>
      </c>
      <c r="E25" s="22">
        <f>SUM(E26)</f>
        <v>255777.48</v>
      </c>
      <c r="F25" s="23">
        <f t="shared" si="3"/>
        <v>48.999517241379316</v>
      </c>
      <c r="G25" s="22">
        <f>SUM(G26)</f>
        <v>298324.61</v>
      </c>
      <c r="H25" s="22">
        <f t="shared" si="4"/>
        <v>-42547.129999999976</v>
      </c>
      <c r="I25" s="23">
        <f t="shared" si="5"/>
        <v>85.73797515397742</v>
      </c>
    </row>
    <row r="26" spans="1:9" ht="20.25">
      <c r="A26" s="35" t="s">
        <v>50</v>
      </c>
      <c r="B26" s="36" t="s">
        <v>51</v>
      </c>
      <c r="C26" s="22">
        <v>522000</v>
      </c>
      <c r="D26" s="22">
        <v>522000</v>
      </c>
      <c r="E26" s="22">
        <v>255777.48</v>
      </c>
      <c r="F26" s="23">
        <f t="shared" si="3"/>
        <v>48.999517241379316</v>
      </c>
      <c r="G26" s="22">
        <v>298324.61</v>
      </c>
      <c r="H26" s="22">
        <f t="shared" si="4"/>
        <v>-42547.129999999976</v>
      </c>
      <c r="I26" s="23">
        <f t="shared" si="5"/>
        <v>85.73797515397742</v>
      </c>
    </row>
    <row r="27" spans="1:9" ht="12.75">
      <c r="A27" s="35" t="s">
        <v>52</v>
      </c>
      <c r="B27" s="36" t="s">
        <v>53</v>
      </c>
      <c r="C27" s="22">
        <f>SUM(C28)</f>
        <v>670000</v>
      </c>
      <c r="D27" s="22">
        <f>SUM(D28)</f>
        <v>670000</v>
      </c>
      <c r="E27" s="22">
        <f>SUM(E28)</f>
        <v>110383.4</v>
      </c>
      <c r="F27" s="23">
        <f t="shared" si="3"/>
        <v>16.475134328358205</v>
      </c>
      <c r="G27" s="22">
        <f>SUM(G28)</f>
        <v>82610.62</v>
      </c>
      <c r="H27" s="22">
        <f t="shared" si="4"/>
        <v>27772.78</v>
      </c>
      <c r="I27" s="23">
        <f t="shared" si="5"/>
        <v>133.61889790925184</v>
      </c>
    </row>
    <row r="28" spans="1:9" ht="20.25">
      <c r="A28" s="20" t="s">
        <v>54</v>
      </c>
      <c r="B28" s="21" t="s">
        <v>55</v>
      </c>
      <c r="C28" s="22">
        <v>670000</v>
      </c>
      <c r="D28" s="22">
        <v>670000</v>
      </c>
      <c r="E28" s="22">
        <v>110383.4</v>
      </c>
      <c r="F28" s="23">
        <f t="shared" si="3"/>
        <v>16.475134328358205</v>
      </c>
      <c r="G28" s="22">
        <v>82610.62</v>
      </c>
      <c r="H28" s="22">
        <f t="shared" si="4"/>
        <v>27772.78</v>
      </c>
      <c r="I28" s="23">
        <f t="shared" si="5"/>
        <v>133.61889790925184</v>
      </c>
    </row>
    <row r="29" spans="1:9" ht="14.25">
      <c r="A29" s="37"/>
      <c r="B29" s="13" t="s">
        <v>56</v>
      </c>
      <c r="C29" s="14">
        <f>SUM(C30+C39+C43+C53+C49)</f>
        <v>1440000</v>
      </c>
      <c r="D29" s="14">
        <f>SUM(D30+D39+D43+D53+D49)</f>
        <v>1472562.23</v>
      </c>
      <c r="E29" s="14">
        <f>SUM(E30+E39+E43+E53+E49)</f>
        <v>515516</v>
      </c>
      <c r="F29" s="15">
        <f t="shared" si="3"/>
        <v>35.00809605852787</v>
      </c>
      <c r="G29" s="14">
        <f>SUM(G30+G39+G43+G53+G49)</f>
        <v>1021626.72</v>
      </c>
      <c r="H29" s="14">
        <f t="shared" si="4"/>
        <v>-506110.72</v>
      </c>
      <c r="I29" s="15">
        <f t="shared" si="5"/>
        <v>50.46030902559009</v>
      </c>
    </row>
    <row r="30" spans="1:9" ht="38.25">
      <c r="A30" s="8" t="s">
        <v>57</v>
      </c>
      <c r="B30" s="38" t="s">
        <v>58</v>
      </c>
      <c r="C30" s="10">
        <f>SUM(C31+C36)</f>
        <v>990000</v>
      </c>
      <c r="D30" s="10">
        <f>SUM(D31+D36)</f>
        <v>990000</v>
      </c>
      <c r="E30" s="10">
        <f>SUM(E31+E36)</f>
        <v>377700.62</v>
      </c>
      <c r="F30" s="11">
        <f t="shared" si="3"/>
        <v>38.15157777777778</v>
      </c>
      <c r="G30" s="10">
        <f>SUM(G31+G36)</f>
        <v>338491.57</v>
      </c>
      <c r="H30" s="10">
        <f t="shared" si="4"/>
        <v>39209.04999999999</v>
      </c>
      <c r="I30" s="11">
        <f t="shared" si="5"/>
        <v>111.58346424993685</v>
      </c>
    </row>
    <row r="31" spans="1:9" ht="54.75">
      <c r="A31" s="16" t="s">
        <v>59</v>
      </c>
      <c r="B31" s="28" t="s">
        <v>60</v>
      </c>
      <c r="C31" s="18">
        <f>SUM(C32,C34)</f>
        <v>740000</v>
      </c>
      <c r="D31" s="18">
        <f>SUM(D32,D34)</f>
        <v>740000</v>
      </c>
      <c r="E31" s="18">
        <f>SUM(E32,E34)</f>
        <v>279256.31</v>
      </c>
      <c r="F31" s="30">
        <f t="shared" si="3"/>
        <v>37.73733918918919</v>
      </c>
      <c r="G31" s="18">
        <f>SUM(G32,G34)</f>
        <v>257732</v>
      </c>
      <c r="H31" s="31">
        <f t="shared" si="4"/>
        <v>21524.309999999998</v>
      </c>
      <c r="I31" s="30">
        <f t="shared" si="5"/>
        <v>108.35143094377105</v>
      </c>
    </row>
    <row r="32" spans="1:9" ht="39" customHeight="1">
      <c r="A32" s="35" t="s">
        <v>61</v>
      </c>
      <c r="B32" s="21" t="s">
        <v>62</v>
      </c>
      <c r="C32" s="22">
        <f>SUM(C33:C33)</f>
        <v>200000</v>
      </c>
      <c r="D32" s="22">
        <f>SUM(D33:D33)</f>
        <v>200000</v>
      </c>
      <c r="E32" s="22">
        <f>SUM(E33:E33)</f>
        <v>54667.66</v>
      </c>
      <c r="F32" s="23">
        <f t="shared" si="3"/>
        <v>27.333830000000003</v>
      </c>
      <c r="G32" s="22">
        <f>SUM(G33:G33)</f>
        <v>33143.35</v>
      </c>
      <c r="H32" s="22">
        <f t="shared" si="4"/>
        <v>21524.310000000005</v>
      </c>
      <c r="I32" s="23">
        <f t="shared" si="5"/>
        <v>164.94307304481896</v>
      </c>
    </row>
    <row r="33" spans="1:9" ht="41.25" customHeight="1">
      <c r="A33" s="35" t="s">
        <v>63</v>
      </c>
      <c r="B33" s="21" t="s">
        <v>64</v>
      </c>
      <c r="C33" s="22">
        <v>200000</v>
      </c>
      <c r="D33" s="22">
        <v>200000</v>
      </c>
      <c r="E33" s="22">
        <v>54667.66</v>
      </c>
      <c r="F33" s="23">
        <f t="shared" si="3"/>
        <v>27.333830000000003</v>
      </c>
      <c r="G33" s="22">
        <v>33143.35</v>
      </c>
      <c r="H33" s="22">
        <f t="shared" si="4"/>
        <v>21524.310000000005</v>
      </c>
      <c r="I33" s="23">
        <f t="shared" si="5"/>
        <v>164.94307304481896</v>
      </c>
    </row>
    <row r="34" spans="1:9" ht="20.25" customHeight="1">
      <c r="A34" s="35" t="s">
        <v>65</v>
      </c>
      <c r="B34" s="21" t="s">
        <v>66</v>
      </c>
      <c r="C34" s="22">
        <f>SUM(C35)</f>
        <v>540000</v>
      </c>
      <c r="D34" s="22">
        <f>SUM(D35)</f>
        <v>540000</v>
      </c>
      <c r="E34" s="22">
        <f>SUM(E35)</f>
        <v>224588.65</v>
      </c>
      <c r="F34" s="23">
        <f t="shared" si="3"/>
        <v>41.59049074074074</v>
      </c>
      <c r="G34" s="22">
        <f>SUM(G35)</f>
        <v>224588.65</v>
      </c>
      <c r="H34" s="22">
        <f t="shared" si="4"/>
        <v>0</v>
      </c>
      <c r="I34" s="23">
        <f t="shared" si="5"/>
        <v>100</v>
      </c>
    </row>
    <row r="35" spans="1:9" ht="20.25">
      <c r="A35" s="39" t="s">
        <v>67</v>
      </c>
      <c r="B35" s="21" t="s">
        <v>68</v>
      </c>
      <c r="C35" s="22">
        <v>540000</v>
      </c>
      <c r="D35" s="22">
        <v>540000</v>
      </c>
      <c r="E35" s="22">
        <v>224588.65</v>
      </c>
      <c r="F35" s="23">
        <f t="shared" si="3"/>
        <v>41.59049074074074</v>
      </c>
      <c r="G35" s="22">
        <v>224588.65</v>
      </c>
      <c r="H35" s="22">
        <f t="shared" si="4"/>
        <v>0</v>
      </c>
      <c r="I35" s="23">
        <f t="shared" si="5"/>
        <v>100</v>
      </c>
    </row>
    <row r="36" spans="1:9" ht="49.5" customHeight="1">
      <c r="A36" s="39" t="s">
        <v>69</v>
      </c>
      <c r="B36" s="21" t="s">
        <v>70</v>
      </c>
      <c r="C36" s="22">
        <f aca="true" t="shared" si="6" ref="C36:C37">SUM(C37)</f>
        <v>250000</v>
      </c>
      <c r="D36" s="22">
        <f aca="true" t="shared" si="7" ref="D36:D37">SUM(D37)</f>
        <v>250000</v>
      </c>
      <c r="E36" s="22">
        <f aca="true" t="shared" si="8" ref="E36:E37">SUM(E37)</f>
        <v>98444.31</v>
      </c>
      <c r="F36" s="23">
        <f t="shared" si="3"/>
        <v>39.377724</v>
      </c>
      <c r="G36" s="22">
        <f aca="true" t="shared" si="9" ref="G36:G37">SUM(G37)</f>
        <v>80759.57</v>
      </c>
      <c r="H36" s="22">
        <f t="shared" si="4"/>
        <v>17684.73999999999</v>
      </c>
      <c r="I36" s="23">
        <f t="shared" si="5"/>
        <v>121.89801159169123</v>
      </c>
    </row>
    <row r="37" spans="1:9" ht="49.5" customHeight="1">
      <c r="A37" s="39" t="s">
        <v>71</v>
      </c>
      <c r="B37" s="21" t="s">
        <v>72</v>
      </c>
      <c r="C37" s="22">
        <f t="shared" si="6"/>
        <v>250000</v>
      </c>
      <c r="D37" s="22">
        <f t="shared" si="7"/>
        <v>250000</v>
      </c>
      <c r="E37" s="22">
        <f t="shared" si="8"/>
        <v>98444.31</v>
      </c>
      <c r="F37" s="23">
        <f t="shared" si="3"/>
        <v>39.377724</v>
      </c>
      <c r="G37" s="22">
        <f t="shared" si="9"/>
        <v>80759.57</v>
      </c>
      <c r="H37" s="22">
        <f t="shared" si="4"/>
        <v>17684.73999999999</v>
      </c>
      <c r="I37" s="23">
        <f t="shared" si="5"/>
        <v>121.89801159169123</v>
      </c>
    </row>
    <row r="38" spans="1:9" ht="41.25" customHeight="1">
      <c r="A38" s="39" t="s">
        <v>73</v>
      </c>
      <c r="B38" s="21" t="s">
        <v>74</v>
      </c>
      <c r="C38" s="22">
        <v>250000</v>
      </c>
      <c r="D38" s="22">
        <v>250000</v>
      </c>
      <c r="E38" s="22">
        <v>98444.31</v>
      </c>
      <c r="F38" s="23">
        <f t="shared" si="3"/>
        <v>39.377724</v>
      </c>
      <c r="G38" s="22">
        <v>80759.57</v>
      </c>
      <c r="H38" s="22">
        <f t="shared" si="4"/>
        <v>17684.73999999999</v>
      </c>
      <c r="I38" s="23">
        <f t="shared" si="5"/>
        <v>121.89801159169123</v>
      </c>
    </row>
    <row r="39" spans="1:9" ht="25.5">
      <c r="A39" s="24" t="s">
        <v>75</v>
      </c>
      <c r="B39" s="25" t="s">
        <v>76</v>
      </c>
      <c r="C39" s="10">
        <f aca="true" t="shared" si="10" ref="C39:C41">SUM(C40)</f>
        <v>400000</v>
      </c>
      <c r="D39" s="10">
        <f aca="true" t="shared" si="11" ref="D39:D41">SUM(D40)</f>
        <v>400000</v>
      </c>
      <c r="E39" s="10">
        <f aca="true" t="shared" si="12" ref="E39:E41">SUM(E40)</f>
        <v>97510</v>
      </c>
      <c r="F39" s="11">
        <f t="shared" si="3"/>
        <v>24.377499999999998</v>
      </c>
      <c r="G39" s="10">
        <f aca="true" t="shared" si="13" ref="G39:G41">SUM(G40)</f>
        <v>24230</v>
      </c>
      <c r="H39" s="10">
        <f t="shared" si="4"/>
        <v>73280</v>
      </c>
      <c r="I39" s="11">
        <f t="shared" si="5"/>
        <v>402.4349979364424</v>
      </c>
    </row>
    <row r="40" spans="1:9" ht="12.75">
      <c r="A40" s="27" t="s">
        <v>77</v>
      </c>
      <c r="B40" s="28" t="s">
        <v>78</v>
      </c>
      <c r="C40" s="18">
        <f t="shared" si="10"/>
        <v>400000</v>
      </c>
      <c r="D40" s="18">
        <f t="shared" si="11"/>
        <v>400000</v>
      </c>
      <c r="E40" s="18">
        <f t="shared" si="12"/>
        <v>97510</v>
      </c>
      <c r="F40" s="30">
        <f t="shared" si="3"/>
        <v>24.377499999999998</v>
      </c>
      <c r="G40" s="18">
        <f t="shared" si="13"/>
        <v>24230</v>
      </c>
      <c r="H40" s="31">
        <f t="shared" si="4"/>
        <v>73280</v>
      </c>
      <c r="I40" s="30">
        <f t="shared" si="5"/>
        <v>402.4349979364424</v>
      </c>
    </row>
    <row r="41" spans="1:9" ht="12.75">
      <c r="A41" s="20" t="s">
        <v>79</v>
      </c>
      <c r="B41" s="21" t="s">
        <v>80</v>
      </c>
      <c r="C41" s="22">
        <f t="shared" si="10"/>
        <v>400000</v>
      </c>
      <c r="D41" s="22">
        <f t="shared" si="11"/>
        <v>400000</v>
      </c>
      <c r="E41" s="22">
        <f t="shared" si="12"/>
        <v>97510</v>
      </c>
      <c r="F41" s="23">
        <f t="shared" si="3"/>
        <v>24.377499999999998</v>
      </c>
      <c r="G41" s="22">
        <f t="shared" si="13"/>
        <v>24230</v>
      </c>
      <c r="H41" s="22">
        <f t="shared" si="4"/>
        <v>73280</v>
      </c>
      <c r="I41" s="23">
        <f t="shared" si="5"/>
        <v>402.4349979364424</v>
      </c>
    </row>
    <row r="42" spans="1:9" ht="20.25">
      <c r="A42" s="20" t="s">
        <v>81</v>
      </c>
      <c r="B42" s="21" t="s">
        <v>82</v>
      </c>
      <c r="C42" s="22">
        <v>400000</v>
      </c>
      <c r="D42" s="22">
        <v>400000</v>
      </c>
      <c r="E42" s="22">
        <v>97510</v>
      </c>
      <c r="F42" s="23">
        <f t="shared" si="3"/>
        <v>24.377499999999998</v>
      </c>
      <c r="G42" s="22">
        <v>24230</v>
      </c>
      <c r="H42" s="22">
        <f t="shared" si="4"/>
        <v>73280</v>
      </c>
      <c r="I42" s="23">
        <f t="shared" si="5"/>
        <v>402.4349979364424</v>
      </c>
    </row>
    <row r="43" spans="1:9" ht="24.75">
      <c r="A43" s="8" t="s">
        <v>83</v>
      </c>
      <c r="B43" s="32" t="s">
        <v>84</v>
      </c>
      <c r="C43" s="10">
        <f>SUM(C44+C47)</f>
        <v>50000</v>
      </c>
      <c r="D43" s="10">
        <f>SUM(D44+D47)</f>
        <v>50000</v>
      </c>
      <c r="E43" s="10">
        <f>SUM(E44+E47)</f>
        <v>7678.93</v>
      </c>
      <c r="F43" s="11">
        <f t="shared" si="3"/>
        <v>15.35786</v>
      </c>
      <c r="G43" s="10">
        <f>SUM(G44+G47)</f>
        <v>26739.71</v>
      </c>
      <c r="H43" s="10">
        <f t="shared" si="4"/>
        <v>-19060.78</v>
      </c>
      <c r="I43" s="11">
        <f t="shared" si="5"/>
        <v>28.717327151266787</v>
      </c>
    </row>
    <row r="44" spans="1:9" ht="22.5" customHeight="1">
      <c r="A44" s="16" t="s">
        <v>85</v>
      </c>
      <c r="B44" s="28" t="s">
        <v>86</v>
      </c>
      <c r="C44" s="40">
        <f aca="true" t="shared" si="14" ref="C44:C45">SUM(C45)</f>
        <v>50000</v>
      </c>
      <c r="D44" s="40">
        <f aca="true" t="shared" si="15" ref="D44:D45">SUM(D45)</f>
        <v>50000</v>
      </c>
      <c r="E44" s="40">
        <f aca="true" t="shared" si="16" ref="E44:E45">SUM(E45)</f>
        <v>4960.39</v>
      </c>
      <c r="F44" s="19">
        <f t="shared" si="3"/>
        <v>9.92078</v>
      </c>
      <c r="G44" s="18">
        <f>SUM(G45)</f>
        <v>26739.71</v>
      </c>
      <c r="H44" s="18">
        <f>SUM(H45)</f>
        <v>-21779.32</v>
      </c>
      <c r="I44" s="19">
        <f t="shared" si="5"/>
        <v>18.550649950953098</v>
      </c>
    </row>
    <row r="45" spans="1:9" ht="20.25">
      <c r="A45" s="35" t="s">
        <v>87</v>
      </c>
      <c r="B45" s="21" t="s">
        <v>88</v>
      </c>
      <c r="C45" s="41">
        <f t="shared" si="14"/>
        <v>50000</v>
      </c>
      <c r="D45" s="41">
        <f t="shared" si="15"/>
        <v>50000</v>
      </c>
      <c r="E45" s="41">
        <f t="shared" si="16"/>
        <v>4960.39</v>
      </c>
      <c r="F45" s="23">
        <f t="shared" si="3"/>
        <v>9.92078</v>
      </c>
      <c r="G45" s="22">
        <f>SUM(G46:G46)</f>
        <v>26739.71</v>
      </c>
      <c r="H45" s="22">
        <f aca="true" t="shared" si="17" ref="H45:H58">SUM(E45-G45)</f>
        <v>-21779.32</v>
      </c>
      <c r="I45" s="23">
        <f t="shared" si="5"/>
        <v>18.550649950953098</v>
      </c>
    </row>
    <row r="46" spans="1:9" ht="33.75" customHeight="1">
      <c r="A46" s="35" t="s">
        <v>89</v>
      </c>
      <c r="B46" s="42" t="s">
        <v>90</v>
      </c>
      <c r="C46" s="41">
        <v>50000</v>
      </c>
      <c r="D46" s="41">
        <v>50000</v>
      </c>
      <c r="E46" s="41">
        <v>4960.39</v>
      </c>
      <c r="F46" s="23">
        <f t="shared" si="3"/>
        <v>9.92078</v>
      </c>
      <c r="G46" s="43">
        <v>26739.71</v>
      </c>
      <c r="H46" s="22">
        <f t="shared" si="17"/>
        <v>-21779.32</v>
      </c>
      <c r="I46" s="23">
        <f t="shared" si="5"/>
        <v>18.550649950953098</v>
      </c>
    </row>
    <row r="47" spans="1:9" ht="42.75" customHeight="1">
      <c r="A47" s="44" t="s">
        <v>91</v>
      </c>
      <c r="B47" s="45" t="s">
        <v>92</v>
      </c>
      <c r="C47" s="41">
        <f>SUM(C48)</f>
        <v>0</v>
      </c>
      <c r="D47" s="41">
        <f>SUM(D48)</f>
        <v>0</v>
      </c>
      <c r="E47" s="41">
        <f>SUM(E48)</f>
        <v>2718.54</v>
      </c>
      <c r="F47" s="23" t="e">
        <f t="shared" si="3"/>
        <v>#DIV/0!</v>
      </c>
      <c r="G47" s="43">
        <f>SUM(G48)</f>
        <v>0</v>
      </c>
      <c r="H47" s="22">
        <f t="shared" si="17"/>
        <v>2718.54</v>
      </c>
      <c r="I47" s="23" t="e">
        <f t="shared" si="5"/>
        <v>#DIV/0!</v>
      </c>
    </row>
    <row r="48" spans="1:9" ht="45" customHeight="1">
      <c r="A48" s="35" t="s">
        <v>93</v>
      </c>
      <c r="B48" s="42" t="s">
        <v>92</v>
      </c>
      <c r="C48" s="41">
        <v>0</v>
      </c>
      <c r="D48" s="41">
        <v>0</v>
      </c>
      <c r="E48" s="41">
        <v>2718.54</v>
      </c>
      <c r="F48" s="23" t="e">
        <f t="shared" si="3"/>
        <v>#DIV/0!</v>
      </c>
      <c r="G48" s="22">
        <v>0</v>
      </c>
      <c r="H48" s="22">
        <f t="shared" si="17"/>
        <v>2718.54</v>
      </c>
      <c r="I48" s="23" t="e">
        <f t="shared" si="5"/>
        <v>#DIV/0!</v>
      </c>
    </row>
    <row r="49" spans="1:9" ht="24" customHeight="1">
      <c r="A49" s="8" t="s">
        <v>94</v>
      </c>
      <c r="B49" s="46" t="s">
        <v>95</v>
      </c>
      <c r="C49" s="47">
        <f aca="true" t="shared" si="18" ref="C49:C51">SUM(C50)</f>
        <v>0</v>
      </c>
      <c r="D49" s="47">
        <f aca="true" t="shared" si="19" ref="D49:D51">SUM(D50)</f>
        <v>0</v>
      </c>
      <c r="E49" s="47">
        <f aca="true" t="shared" si="20" ref="E49:E51">SUM(E50)</f>
        <v>0</v>
      </c>
      <c r="F49" s="11" t="e">
        <f t="shared" si="3"/>
        <v>#DIV/0!</v>
      </c>
      <c r="G49" s="10">
        <f aca="true" t="shared" si="21" ref="G49:G51">SUM(G50)</f>
        <v>0</v>
      </c>
      <c r="H49" s="10">
        <f t="shared" si="17"/>
        <v>0</v>
      </c>
      <c r="I49" s="23" t="e">
        <f t="shared" si="5"/>
        <v>#DIV/0!</v>
      </c>
    </row>
    <row r="50" spans="1:9" ht="24" customHeight="1">
      <c r="A50" s="35" t="s">
        <v>96</v>
      </c>
      <c r="B50" s="42" t="s">
        <v>97</v>
      </c>
      <c r="C50" s="41">
        <f t="shared" si="18"/>
        <v>0</v>
      </c>
      <c r="D50" s="41">
        <f t="shared" si="19"/>
        <v>0</v>
      </c>
      <c r="E50" s="41">
        <f t="shared" si="20"/>
        <v>0</v>
      </c>
      <c r="F50" s="23" t="e">
        <f t="shared" si="3"/>
        <v>#DIV/0!</v>
      </c>
      <c r="G50" s="22">
        <f t="shared" si="21"/>
        <v>0</v>
      </c>
      <c r="H50" s="31">
        <f t="shared" si="17"/>
        <v>0</v>
      </c>
      <c r="I50" s="23" t="e">
        <f t="shared" si="5"/>
        <v>#DIV/0!</v>
      </c>
    </row>
    <row r="51" spans="1:9" ht="55.5" customHeight="1">
      <c r="A51" s="35" t="s">
        <v>98</v>
      </c>
      <c r="B51" s="42" t="s">
        <v>99</v>
      </c>
      <c r="C51" s="41">
        <f t="shared" si="18"/>
        <v>0</v>
      </c>
      <c r="D51" s="41">
        <f t="shared" si="19"/>
        <v>0</v>
      </c>
      <c r="E51" s="41">
        <f t="shared" si="20"/>
        <v>0</v>
      </c>
      <c r="F51" s="23" t="e">
        <f t="shared" si="3"/>
        <v>#DIV/0!</v>
      </c>
      <c r="G51" s="22">
        <f t="shared" si="21"/>
        <v>0</v>
      </c>
      <c r="H51" s="31">
        <f t="shared" si="17"/>
        <v>0</v>
      </c>
      <c r="I51" s="23" t="e">
        <f t="shared" si="5"/>
        <v>#DIV/0!</v>
      </c>
    </row>
    <row r="52" spans="1:9" ht="51" customHeight="1">
      <c r="A52" s="35" t="s">
        <v>100</v>
      </c>
      <c r="B52" s="42" t="s">
        <v>101</v>
      </c>
      <c r="C52" s="41">
        <v>0</v>
      </c>
      <c r="D52" s="41">
        <v>0</v>
      </c>
      <c r="E52" s="41">
        <v>0</v>
      </c>
      <c r="F52" s="23" t="e">
        <f t="shared" si="3"/>
        <v>#DIV/0!</v>
      </c>
      <c r="G52" s="22">
        <v>0</v>
      </c>
      <c r="H52" s="31">
        <f t="shared" si="17"/>
        <v>0</v>
      </c>
      <c r="I52" s="23" t="e">
        <f t="shared" si="5"/>
        <v>#DIV/0!</v>
      </c>
    </row>
    <row r="53" spans="1:9" ht="21" customHeight="1">
      <c r="A53" s="8" t="s">
        <v>102</v>
      </c>
      <c r="B53" s="46" t="s">
        <v>103</v>
      </c>
      <c r="C53" s="47">
        <f>SUM(C56)</f>
        <v>0</v>
      </c>
      <c r="D53" s="47">
        <f>SUM(D56+D54)</f>
        <v>32562.23</v>
      </c>
      <c r="E53" s="47">
        <f>SUM(E56+E54)</f>
        <v>32626.45</v>
      </c>
      <c r="F53" s="11">
        <f t="shared" si="3"/>
        <v>100.19722236468449</v>
      </c>
      <c r="G53" s="10">
        <f>SUM(G56+G54)</f>
        <v>632165.44</v>
      </c>
      <c r="H53" s="10">
        <f t="shared" si="17"/>
        <v>-599538.99</v>
      </c>
      <c r="I53" s="23">
        <f t="shared" si="5"/>
        <v>5.161061952390185</v>
      </c>
    </row>
    <row r="54" spans="1:9" s="51" customFormat="1" ht="21" customHeight="1">
      <c r="A54" s="48" t="s">
        <v>104</v>
      </c>
      <c r="B54" s="49" t="s">
        <v>105</v>
      </c>
      <c r="C54" s="50">
        <f>SUM(C55)</f>
        <v>0</v>
      </c>
      <c r="D54" s="50">
        <f>SUM(D55)</f>
        <v>1157.45</v>
      </c>
      <c r="E54" s="41">
        <f>SUM(E55)</f>
        <v>1157.45</v>
      </c>
      <c r="F54" s="23">
        <f t="shared" si="3"/>
        <v>100</v>
      </c>
      <c r="G54" s="31">
        <f>SUM(G55)</f>
        <v>632165.44</v>
      </c>
      <c r="H54" s="31">
        <f t="shared" si="17"/>
        <v>-631007.99</v>
      </c>
      <c r="I54" s="23">
        <f t="shared" si="5"/>
        <v>0.1830928941639075</v>
      </c>
    </row>
    <row r="55" spans="1:9" s="51" customFormat="1" ht="21" customHeight="1">
      <c r="A55" s="48" t="s">
        <v>106</v>
      </c>
      <c r="B55" s="49" t="s">
        <v>107</v>
      </c>
      <c r="C55" s="50">
        <v>0</v>
      </c>
      <c r="D55" s="50">
        <v>1157.45</v>
      </c>
      <c r="E55" s="41">
        <v>1157.45</v>
      </c>
      <c r="F55" s="23">
        <f t="shared" si="3"/>
        <v>100</v>
      </c>
      <c r="G55" s="31">
        <v>632165.44</v>
      </c>
      <c r="H55" s="31">
        <f t="shared" si="17"/>
        <v>-631007.99</v>
      </c>
      <c r="I55" s="23">
        <f t="shared" si="5"/>
        <v>0.1830928941639075</v>
      </c>
    </row>
    <row r="56" spans="1:9" ht="21.75" customHeight="1">
      <c r="A56" s="16" t="s">
        <v>108</v>
      </c>
      <c r="B56" s="52" t="s">
        <v>109</v>
      </c>
      <c r="C56" s="40">
        <f>SUM(C57)</f>
        <v>0</v>
      </c>
      <c r="D56" s="40">
        <f>SUM(D57)</f>
        <v>31404.78</v>
      </c>
      <c r="E56" s="40">
        <f>SUM(E57)</f>
        <v>31469</v>
      </c>
      <c r="F56" s="23">
        <f t="shared" si="3"/>
        <v>100.2044911634471</v>
      </c>
      <c r="G56" s="18">
        <f>SUM(G57)</f>
        <v>0</v>
      </c>
      <c r="H56" s="22">
        <f t="shared" si="17"/>
        <v>31469</v>
      </c>
      <c r="I56" s="23" t="e">
        <f t="shared" si="5"/>
        <v>#DIV/0!</v>
      </c>
    </row>
    <row r="57" spans="1:9" ht="21" customHeight="1">
      <c r="A57" s="35" t="s">
        <v>110</v>
      </c>
      <c r="B57" s="42" t="s">
        <v>111</v>
      </c>
      <c r="C57" s="41">
        <v>0</v>
      </c>
      <c r="D57" s="41">
        <v>31404.78</v>
      </c>
      <c r="E57" s="41">
        <v>31469</v>
      </c>
      <c r="F57" s="23">
        <f t="shared" si="3"/>
        <v>100.2044911634471</v>
      </c>
      <c r="G57" s="22">
        <v>0</v>
      </c>
      <c r="H57" s="22">
        <f t="shared" si="17"/>
        <v>31469</v>
      </c>
      <c r="I57" s="23" t="e">
        <f t="shared" si="5"/>
        <v>#DIV/0!</v>
      </c>
    </row>
    <row r="58" spans="1:9" ht="14.25">
      <c r="A58" s="53" t="s">
        <v>112</v>
      </c>
      <c r="B58" s="54" t="s">
        <v>113</v>
      </c>
      <c r="C58" s="10">
        <f>SUM(C59+C88)</f>
        <v>38363714.11</v>
      </c>
      <c r="D58" s="10">
        <f>SUM(D59+D88)</f>
        <v>41897044.46</v>
      </c>
      <c r="E58" s="10">
        <f>SUM(E59+E88)</f>
        <v>14808808.51</v>
      </c>
      <c r="F58" s="11">
        <f t="shared" si="3"/>
        <v>35.34571161490469</v>
      </c>
      <c r="G58" s="10">
        <f>SUM(G59+G88+G90)</f>
        <v>5984766.55</v>
      </c>
      <c r="H58" s="10">
        <f t="shared" si="17"/>
        <v>8824041.96</v>
      </c>
      <c r="I58" s="11">
        <f t="shared" si="5"/>
        <v>247.44170697852869</v>
      </c>
    </row>
    <row r="59" spans="1:9" ht="26.25" customHeight="1">
      <c r="A59" s="55" t="s">
        <v>114</v>
      </c>
      <c r="B59" s="54" t="s">
        <v>115</v>
      </c>
      <c r="C59" s="10">
        <f>SUM(C60+C65+C80+C85)</f>
        <v>38363714.11</v>
      </c>
      <c r="D59" s="10">
        <f>SUM(D60+D65+D80+D85)</f>
        <v>41897041.1</v>
      </c>
      <c r="E59" s="10">
        <f>SUM(E60+E65+E80+E85)</f>
        <v>14808805.15</v>
      </c>
      <c r="F59" s="11">
        <f t="shared" si="3"/>
        <v>35.34570642985096</v>
      </c>
      <c r="G59" s="10">
        <f>SUM(G60+G65+G80)+G85</f>
        <v>6690895.45</v>
      </c>
      <c r="H59" s="10">
        <f>SUM(H60+H65+H80)+H85</f>
        <v>8117909.700000001</v>
      </c>
      <c r="I59" s="11">
        <f t="shared" si="5"/>
        <v>221.3277021089905</v>
      </c>
    </row>
    <row r="60" spans="1:9" ht="20.25" customHeight="1">
      <c r="A60" s="56" t="s">
        <v>116</v>
      </c>
      <c r="B60" s="57" t="s">
        <v>117</v>
      </c>
      <c r="C60" s="31">
        <f>SUM(C61+C63)</f>
        <v>7622783.64</v>
      </c>
      <c r="D60" s="31">
        <f>SUM(D61+D63)</f>
        <v>7622783.64</v>
      </c>
      <c r="E60" s="31">
        <f>SUM(E61+E63)</f>
        <v>3811397.64</v>
      </c>
      <c r="F60" s="30">
        <f t="shared" si="3"/>
        <v>50.00007635006154</v>
      </c>
      <c r="G60" s="31">
        <f>SUM(G61+G63)</f>
        <v>3413650</v>
      </c>
      <c r="H60" s="31">
        <f aca="true" t="shared" si="22" ref="H60:H64">SUM(E60-G60)</f>
        <v>397747.64000000013</v>
      </c>
      <c r="I60" s="30">
        <f t="shared" si="5"/>
        <v>111.65168192404025</v>
      </c>
    </row>
    <row r="61" spans="1:9" ht="12.75">
      <c r="A61" s="58" t="s">
        <v>118</v>
      </c>
      <c r="B61" s="59" t="s">
        <v>119</v>
      </c>
      <c r="C61" s="18">
        <f>SUM(C62)</f>
        <v>5848000</v>
      </c>
      <c r="D61" s="18">
        <f>SUM(D62)</f>
        <v>5848000</v>
      </c>
      <c r="E61" s="18">
        <f>SUM(E62)</f>
        <v>2924002</v>
      </c>
      <c r="F61" s="30">
        <f t="shared" si="3"/>
        <v>50.00003419972641</v>
      </c>
      <c r="G61" s="18">
        <f>SUM(G62)</f>
        <v>2661352</v>
      </c>
      <c r="H61" s="31">
        <f t="shared" si="22"/>
        <v>262650</v>
      </c>
      <c r="I61" s="30">
        <f t="shared" si="5"/>
        <v>109.86904400470137</v>
      </c>
    </row>
    <row r="62" spans="1:9" ht="22.5" customHeight="1">
      <c r="A62" s="60" t="s">
        <v>120</v>
      </c>
      <c r="B62" s="59" t="s">
        <v>121</v>
      </c>
      <c r="C62" s="22">
        <v>5848000</v>
      </c>
      <c r="D62" s="22">
        <v>5848000</v>
      </c>
      <c r="E62" s="22">
        <v>2924002</v>
      </c>
      <c r="F62" s="23">
        <f t="shared" si="3"/>
        <v>50.00003419972641</v>
      </c>
      <c r="G62" s="22">
        <v>2661352</v>
      </c>
      <c r="H62" s="22">
        <f t="shared" si="22"/>
        <v>262650</v>
      </c>
      <c r="I62" s="23">
        <f t="shared" si="5"/>
        <v>109.86904400470137</v>
      </c>
    </row>
    <row r="63" spans="1:9" ht="24" customHeight="1">
      <c r="A63" s="58" t="s">
        <v>122</v>
      </c>
      <c r="B63" s="61" t="s">
        <v>123</v>
      </c>
      <c r="C63" s="22">
        <f>SUM(C64)</f>
        <v>1774783.64</v>
      </c>
      <c r="D63" s="22">
        <f>SUM(D64)</f>
        <v>1774783.64</v>
      </c>
      <c r="E63" s="22">
        <f>SUM(E64)</f>
        <v>887395.64</v>
      </c>
      <c r="F63" s="23">
        <f t="shared" si="3"/>
        <v>50.00021523750354</v>
      </c>
      <c r="G63" s="22">
        <f>SUM(G64)</f>
        <v>752298</v>
      </c>
      <c r="H63" s="22">
        <f t="shared" si="22"/>
        <v>135097.64</v>
      </c>
      <c r="I63" s="23">
        <f aca="true" t="shared" si="23" ref="I63:I71">E63/G63*100</f>
        <v>117.9579953688565</v>
      </c>
    </row>
    <row r="64" spans="1:9" ht="23.25" customHeight="1">
      <c r="A64" s="58" t="s">
        <v>124</v>
      </c>
      <c r="B64" s="62" t="s">
        <v>125</v>
      </c>
      <c r="C64" s="22">
        <v>1774783.64</v>
      </c>
      <c r="D64" s="22">
        <v>1774783.64</v>
      </c>
      <c r="E64" s="22">
        <v>887395.64</v>
      </c>
      <c r="F64" s="23">
        <f t="shared" si="3"/>
        <v>50.00021523750354</v>
      </c>
      <c r="G64" s="22">
        <v>752298</v>
      </c>
      <c r="H64" s="22">
        <f t="shared" si="22"/>
        <v>135097.64</v>
      </c>
      <c r="I64" s="23">
        <f t="shared" si="23"/>
        <v>117.9579953688565</v>
      </c>
    </row>
    <row r="65" spans="1:9" ht="27.75" customHeight="1">
      <c r="A65" s="63" t="s">
        <v>126</v>
      </c>
      <c r="B65" s="64" t="s">
        <v>127</v>
      </c>
      <c r="C65" s="31">
        <f>SUM(C72+C74+C70+C66+C68)</f>
        <v>27870476.25</v>
      </c>
      <c r="D65" s="31">
        <f>SUM(D72+D74+D70+D66+D68)</f>
        <v>31267856.14</v>
      </c>
      <c r="E65" s="31">
        <f>SUM(E72+E74+E70+E66+E68)</f>
        <v>8763879</v>
      </c>
      <c r="F65" s="30">
        <f t="shared" si="3"/>
        <v>28.028397472344263</v>
      </c>
      <c r="G65" s="31">
        <f>SUM(G72+G74+G70+G66+G68)</f>
        <v>2256100</v>
      </c>
      <c r="H65" s="31">
        <f>SUM(H72+H74+H70+H66+H68)</f>
        <v>6507779</v>
      </c>
      <c r="I65" s="65">
        <f t="shared" si="23"/>
        <v>388.4525951863836</v>
      </c>
    </row>
    <row r="66" spans="1:9" ht="54.75" customHeight="1">
      <c r="A66" s="66" t="s">
        <v>128</v>
      </c>
      <c r="B66" s="67" t="s">
        <v>129</v>
      </c>
      <c r="C66" s="31">
        <f>SUM(C67)</f>
        <v>1545123.25</v>
      </c>
      <c r="D66" s="31">
        <f>SUM(D67)</f>
        <v>3555498.05</v>
      </c>
      <c r="E66" s="31">
        <f>SUM(E67)</f>
        <v>0</v>
      </c>
      <c r="F66" s="30">
        <f t="shared" si="3"/>
        <v>0</v>
      </c>
      <c r="G66" s="31">
        <f>SUM(G67)</f>
        <v>0</v>
      </c>
      <c r="H66" s="31">
        <f aca="true" t="shared" si="24" ref="H66:H74">SUM(E66-G66)</f>
        <v>0</v>
      </c>
      <c r="I66" s="65" t="e">
        <f t="shared" si="23"/>
        <v>#DIV/0!</v>
      </c>
    </row>
    <row r="67" spans="1:9" ht="51" customHeight="1">
      <c r="A67" s="68" t="s">
        <v>130</v>
      </c>
      <c r="B67" s="69" t="s">
        <v>131</v>
      </c>
      <c r="C67" s="31">
        <v>1545123.25</v>
      </c>
      <c r="D67" s="31">
        <v>3555498.05</v>
      </c>
      <c r="E67" s="31">
        <v>0</v>
      </c>
      <c r="F67" s="30">
        <f t="shared" si="3"/>
        <v>0</v>
      </c>
      <c r="G67" s="31">
        <v>0</v>
      </c>
      <c r="H67" s="31">
        <f t="shared" si="24"/>
        <v>0</v>
      </c>
      <c r="I67" s="65" t="e">
        <f t="shared" si="23"/>
        <v>#DIV/0!</v>
      </c>
    </row>
    <row r="68" spans="1:9" ht="41.25" customHeight="1">
      <c r="A68" s="68" t="s">
        <v>132</v>
      </c>
      <c r="B68" s="69" t="s">
        <v>133</v>
      </c>
      <c r="C68" s="31">
        <f>SUM(C69)</f>
        <v>0</v>
      </c>
      <c r="D68" s="31">
        <f>SUM(D69)</f>
        <v>0</v>
      </c>
      <c r="E68" s="31">
        <f>SUM(E69)</f>
        <v>0</v>
      </c>
      <c r="F68" s="30" t="e">
        <f t="shared" si="3"/>
        <v>#DIV/0!</v>
      </c>
      <c r="G68" s="31">
        <f>SUM(G69)</f>
        <v>0</v>
      </c>
      <c r="H68" s="31">
        <f t="shared" si="24"/>
        <v>0</v>
      </c>
      <c r="I68" s="65" t="e">
        <f t="shared" si="23"/>
        <v>#DIV/0!</v>
      </c>
    </row>
    <row r="69" spans="1:9" ht="39" customHeight="1">
      <c r="A69" s="68" t="s">
        <v>134</v>
      </c>
      <c r="B69" s="69" t="s">
        <v>135</v>
      </c>
      <c r="C69" s="31">
        <v>0</v>
      </c>
      <c r="D69" s="31">
        <v>0</v>
      </c>
      <c r="E69" s="31">
        <v>0</v>
      </c>
      <c r="F69" s="30" t="e">
        <f t="shared" si="3"/>
        <v>#DIV/0!</v>
      </c>
      <c r="G69" s="31">
        <v>0</v>
      </c>
      <c r="H69" s="31">
        <f t="shared" si="24"/>
        <v>0</v>
      </c>
      <c r="I69" s="65" t="e">
        <f t="shared" si="23"/>
        <v>#DIV/0!</v>
      </c>
    </row>
    <row r="70" spans="1:9" ht="27.75" customHeight="1">
      <c r="A70" s="66" t="s">
        <v>136</v>
      </c>
      <c r="B70" s="70" t="s">
        <v>137</v>
      </c>
      <c r="C70" s="18">
        <f>SUM(C71)</f>
        <v>0</v>
      </c>
      <c r="D70" s="18">
        <f>SUM(D71)</f>
        <v>22203</v>
      </c>
      <c r="E70" s="18">
        <f>SUM(E71)</f>
        <v>22203</v>
      </c>
      <c r="F70" s="30">
        <f t="shared" si="3"/>
        <v>100</v>
      </c>
      <c r="G70" s="18">
        <f>SUM(G71)</f>
        <v>0</v>
      </c>
      <c r="H70" s="18">
        <f t="shared" si="24"/>
        <v>22203</v>
      </c>
      <c r="I70" s="71" t="e">
        <f t="shared" si="23"/>
        <v>#DIV/0!</v>
      </c>
    </row>
    <row r="71" spans="1:9" s="72" customFormat="1" ht="21.75" customHeight="1">
      <c r="A71" s="66" t="s">
        <v>138</v>
      </c>
      <c r="B71" s="70" t="s">
        <v>139</v>
      </c>
      <c r="C71" s="18">
        <v>0</v>
      </c>
      <c r="D71" s="18">
        <v>22203</v>
      </c>
      <c r="E71" s="18">
        <v>22203</v>
      </c>
      <c r="F71" s="19">
        <f t="shared" si="3"/>
        <v>100</v>
      </c>
      <c r="G71" s="18">
        <v>0</v>
      </c>
      <c r="H71" s="18">
        <f t="shared" si="24"/>
        <v>22203</v>
      </c>
      <c r="I71" s="71" t="e">
        <f t="shared" si="23"/>
        <v>#DIV/0!</v>
      </c>
    </row>
    <row r="72" spans="1:9" ht="37.5" customHeight="1">
      <c r="A72" s="73" t="s">
        <v>140</v>
      </c>
      <c r="B72" s="74" t="s">
        <v>141</v>
      </c>
      <c r="C72" s="18">
        <f>SUM(C73)</f>
        <v>20000000</v>
      </c>
      <c r="D72" s="18">
        <f>SUM(D73)</f>
        <v>20000000</v>
      </c>
      <c r="E72" s="18">
        <f>SUM(E73)</f>
        <v>6000000</v>
      </c>
      <c r="F72" s="19">
        <f t="shared" si="3"/>
        <v>30</v>
      </c>
      <c r="G72" s="18">
        <f>SUM(G73)</f>
        <v>0</v>
      </c>
      <c r="H72" s="18">
        <f t="shared" si="24"/>
        <v>6000000</v>
      </c>
      <c r="I72" s="19">
        <v>0</v>
      </c>
    </row>
    <row r="73" spans="1:9" ht="36.75" customHeight="1">
      <c r="A73" s="75" t="s">
        <v>142</v>
      </c>
      <c r="B73" s="76" t="s">
        <v>143</v>
      </c>
      <c r="C73" s="22">
        <v>20000000</v>
      </c>
      <c r="D73" s="22">
        <v>20000000</v>
      </c>
      <c r="E73" s="22">
        <v>6000000</v>
      </c>
      <c r="F73" s="23">
        <f t="shared" si="3"/>
        <v>30</v>
      </c>
      <c r="G73" s="22">
        <v>0</v>
      </c>
      <c r="H73" s="22">
        <f t="shared" si="24"/>
        <v>6000000</v>
      </c>
      <c r="I73" s="23">
        <v>0</v>
      </c>
    </row>
    <row r="74" spans="1:9" ht="16.5" customHeight="1">
      <c r="A74" s="73" t="s">
        <v>144</v>
      </c>
      <c r="B74" s="74" t="s">
        <v>145</v>
      </c>
      <c r="C74" s="18">
        <f>SUM(C75)</f>
        <v>6325353</v>
      </c>
      <c r="D74" s="18">
        <f>SUM(D75)</f>
        <v>7690155.09</v>
      </c>
      <c r="E74" s="18">
        <f>SUM(E75)</f>
        <v>2741676</v>
      </c>
      <c r="F74" s="19">
        <f t="shared" si="3"/>
        <v>35.65176472923383</v>
      </c>
      <c r="G74" s="18">
        <f>SUM(G75)</f>
        <v>2256100</v>
      </c>
      <c r="H74" s="18">
        <f t="shared" si="24"/>
        <v>485576</v>
      </c>
      <c r="I74" s="19">
        <f aca="true" t="shared" si="25" ref="I74:I79">E74/G74*100</f>
        <v>121.52280484021098</v>
      </c>
    </row>
    <row r="75" spans="1:9" ht="17.25" customHeight="1">
      <c r="A75" s="75" t="s">
        <v>146</v>
      </c>
      <c r="B75" s="76" t="s">
        <v>147</v>
      </c>
      <c r="C75" s="22">
        <f>SUM(C76+C77+C78+C79)</f>
        <v>6325353</v>
      </c>
      <c r="D75" s="22">
        <f>SUM(D76+D77+D78+D79)</f>
        <v>7690155.09</v>
      </c>
      <c r="E75" s="22">
        <f>SUM(E76+E77+E78+E79)</f>
        <v>2741676</v>
      </c>
      <c r="F75" s="23">
        <f t="shared" si="3"/>
        <v>35.65176472923383</v>
      </c>
      <c r="G75" s="22">
        <f>SUM(G76:G79)</f>
        <v>2256100</v>
      </c>
      <c r="H75" s="22">
        <f>SUM(H76:H79)</f>
        <v>485576</v>
      </c>
      <c r="I75" s="23">
        <f t="shared" si="25"/>
        <v>121.52280484021098</v>
      </c>
    </row>
    <row r="76" spans="1:9" ht="45" customHeight="1">
      <c r="A76" s="75"/>
      <c r="B76" s="77" t="s">
        <v>148</v>
      </c>
      <c r="C76" s="41">
        <v>5483353</v>
      </c>
      <c r="D76" s="41">
        <v>5483353</v>
      </c>
      <c r="E76" s="41">
        <v>2741676</v>
      </c>
      <c r="F76" s="23">
        <f t="shared" si="3"/>
        <v>49.99999088149168</v>
      </c>
      <c r="G76" s="22">
        <v>2156100</v>
      </c>
      <c r="H76" s="22">
        <f aca="true" t="shared" si="26" ref="H76:H80">SUM(E76-G76)</f>
        <v>585576</v>
      </c>
      <c r="I76" s="23">
        <f t="shared" si="25"/>
        <v>127.15903715041046</v>
      </c>
    </row>
    <row r="77" spans="1:9" ht="45" customHeight="1">
      <c r="A77" s="75"/>
      <c r="B77" s="77" t="s">
        <v>149</v>
      </c>
      <c r="C77" s="41">
        <v>842000</v>
      </c>
      <c r="D77" s="41">
        <v>842000</v>
      </c>
      <c r="E77" s="41">
        <v>0</v>
      </c>
      <c r="F77" s="23">
        <f t="shared" si="3"/>
        <v>0</v>
      </c>
      <c r="G77" s="22">
        <v>100000</v>
      </c>
      <c r="H77" s="22">
        <f t="shared" si="26"/>
        <v>-100000</v>
      </c>
      <c r="I77" s="23">
        <f t="shared" si="25"/>
        <v>0</v>
      </c>
    </row>
    <row r="78" spans="1:9" ht="41.25" customHeight="1">
      <c r="A78" s="75"/>
      <c r="B78" s="78" t="s">
        <v>150</v>
      </c>
      <c r="C78" s="41">
        <v>0</v>
      </c>
      <c r="D78" s="41">
        <v>475000</v>
      </c>
      <c r="E78" s="41">
        <v>0</v>
      </c>
      <c r="F78" s="23">
        <f t="shared" si="3"/>
        <v>0</v>
      </c>
      <c r="G78" s="22">
        <v>0</v>
      </c>
      <c r="H78" s="22">
        <f t="shared" si="26"/>
        <v>0</v>
      </c>
      <c r="I78" s="23" t="e">
        <f t="shared" si="25"/>
        <v>#DIV/0!</v>
      </c>
    </row>
    <row r="79" spans="1:9" ht="46.5" customHeight="1">
      <c r="A79" s="75"/>
      <c r="B79" s="78" t="s">
        <v>151</v>
      </c>
      <c r="C79" s="41">
        <v>0</v>
      </c>
      <c r="D79" s="41">
        <v>889802.09</v>
      </c>
      <c r="E79" s="41">
        <v>0</v>
      </c>
      <c r="F79" s="23">
        <f t="shared" si="3"/>
        <v>0</v>
      </c>
      <c r="G79" s="22">
        <v>0</v>
      </c>
      <c r="H79" s="22">
        <f t="shared" si="26"/>
        <v>0</v>
      </c>
      <c r="I79" s="23" t="e">
        <f t="shared" si="25"/>
        <v>#DIV/0!</v>
      </c>
    </row>
    <row r="80" spans="1:9" ht="27" customHeight="1">
      <c r="A80" s="79" t="s">
        <v>152</v>
      </c>
      <c r="B80" s="80" t="s">
        <v>153</v>
      </c>
      <c r="C80" s="31">
        <f>SUM(C81+C83)</f>
        <v>238850</v>
      </c>
      <c r="D80" s="31">
        <f>SUM(D81+D83)</f>
        <v>238850</v>
      </c>
      <c r="E80" s="31">
        <f>SUM(E81+E83)</f>
        <v>70393.29</v>
      </c>
      <c r="F80" s="30">
        <f t="shared" si="3"/>
        <v>29.471756332426207</v>
      </c>
      <c r="G80" s="31">
        <f>SUM(G81+G83)</f>
        <v>98287.45</v>
      </c>
      <c r="H80" s="31">
        <f t="shared" si="26"/>
        <v>-27894.160000000003</v>
      </c>
      <c r="I80" s="30">
        <f>SUM(E80/G80)*100</f>
        <v>71.6198151442529</v>
      </c>
    </row>
    <row r="81" spans="1:9" ht="36.75" customHeight="1">
      <c r="A81" s="81" t="s">
        <v>154</v>
      </c>
      <c r="B81" s="80" t="s">
        <v>155</v>
      </c>
      <c r="C81" s="31">
        <f>SUM(C82)</f>
        <v>0</v>
      </c>
      <c r="D81" s="31">
        <f>D82</f>
        <v>0</v>
      </c>
      <c r="E81" s="31">
        <f>E82</f>
        <v>0</v>
      </c>
      <c r="F81" s="30" t="e">
        <f aca="true" t="shared" si="27" ref="F81:F82">E81/D81*100</f>
        <v>#DIV/0!</v>
      </c>
      <c r="G81" s="31">
        <f>G82</f>
        <v>0</v>
      </c>
      <c r="H81" s="31">
        <f>H82</f>
        <v>0</v>
      </c>
      <c r="I81" s="30">
        <v>0</v>
      </c>
    </row>
    <row r="82" spans="1:9" ht="40.5" customHeight="1">
      <c r="A82" s="81" t="s">
        <v>156</v>
      </c>
      <c r="B82" s="82" t="s">
        <v>157</v>
      </c>
      <c r="C82" s="22">
        <v>0</v>
      </c>
      <c r="D82" s="22">
        <v>0</v>
      </c>
      <c r="E82" s="22">
        <v>0</v>
      </c>
      <c r="F82" s="23" t="e">
        <f t="shared" si="27"/>
        <v>#DIV/0!</v>
      </c>
      <c r="G82" s="22">
        <v>0</v>
      </c>
      <c r="H82" s="22">
        <f aca="true" t="shared" si="28" ref="H82:H92">SUM(E82-G82)</f>
        <v>0</v>
      </c>
      <c r="I82" s="30">
        <v>0</v>
      </c>
    </row>
    <row r="83" spans="1:9" ht="24.75" customHeight="1">
      <c r="A83" s="58" t="s">
        <v>158</v>
      </c>
      <c r="B83" s="59" t="s">
        <v>159</v>
      </c>
      <c r="C83" s="18">
        <f>SUM(C84)</f>
        <v>238850</v>
      </c>
      <c r="D83" s="18">
        <f>SUM(D84)</f>
        <v>238850</v>
      </c>
      <c r="E83" s="18">
        <f>SUM(E84)</f>
        <v>70393.29</v>
      </c>
      <c r="F83" s="30">
        <f aca="true" t="shared" si="29" ref="F83:F92">SUM(E83/D83)*100</f>
        <v>29.471756332426207</v>
      </c>
      <c r="G83" s="18">
        <f>SUM(G84)</f>
        <v>98287.45</v>
      </c>
      <c r="H83" s="31">
        <f t="shared" si="28"/>
        <v>-27894.160000000003</v>
      </c>
      <c r="I83" s="30">
        <f aca="true" t="shared" si="30" ref="I83:I92">SUM(E83/G83)*100</f>
        <v>71.6198151442529</v>
      </c>
    </row>
    <row r="84" spans="1:9" ht="27" customHeight="1">
      <c r="A84" s="58" t="s">
        <v>160</v>
      </c>
      <c r="B84" s="82" t="s">
        <v>161</v>
      </c>
      <c r="C84" s="22">
        <v>238850</v>
      </c>
      <c r="D84" s="22">
        <v>238850</v>
      </c>
      <c r="E84" s="22">
        <v>70393.29</v>
      </c>
      <c r="F84" s="23">
        <f t="shared" si="29"/>
        <v>29.471756332426207</v>
      </c>
      <c r="G84" s="22">
        <v>98287.45</v>
      </c>
      <c r="H84" s="22">
        <f t="shared" si="28"/>
        <v>-27894.160000000003</v>
      </c>
      <c r="I84" s="23">
        <f t="shared" si="30"/>
        <v>71.6198151442529</v>
      </c>
    </row>
    <row r="85" spans="1:9" ht="17.25" customHeight="1">
      <c r="A85" s="58" t="s">
        <v>162</v>
      </c>
      <c r="B85" s="59" t="s">
        <v>163</v>
      </c>
      <c r="C85" s="18">
        <f>SUM(C86:C87)</f>
        <v>2631604.22</v>
      </c>
      <c r="D85" s="18">
        <f>SUM(D86:D87)</f>
        <v>2767551.32</v>
      </c>
      <c r="E85" s="18">
        <f>SUM(E86:E87)</f>
        <v>2163135.22</v>
      </c>
      <c r="F85" s="23">
        <f t="shared" si="29"/>
        <v>78.16061817419163</v>
      </c>
      <c r="G85" s="18">
        <f>SUM(G86:G87)</f>
        <v>922858</v>
      </c>
      <c r="H85" s="18">
        <f t="shared" si="28"/>
        <v>1240277.2200000002</v>
      </c>
      <c r="I85" s="23">
        <f t="shared" si="30"/>
        <v>234.39523957098496</v>
      </c>
    </row>
    <row r="86" spans="1:9" ht="50.25" customHeight="1">
      <c r="A86" s="60" t="s">
        <v>164</v>
      </c>
      <c r="B86" s="83" t="s">
        <v>165</v>
      </c>
      <c r="C86" s="22">
        <v>2631604.22</v>
      </c>
      <c r="D86" s="22">
        <v>2767551.32</v>
      </c>
      <c r="E86" s="22">
        <v>2163135.22</v>
      </c>
      <c r="F86" s="23">
        <f t="shared" si="29"/>
        <v>78.16061817419163</v>
      </c>
      <c r="G86" s="22">
        <v>922858</v>
      </c>
      <c r="H86" s="18">
        <f t="shared" si="28"/>
        <v>1240277.2200000002</v>
      </c>
      <c r="I86" s="23">
        <f t="shared" si="30"/>
        <v>234.39523957098496</v>
      </c>
    </row>
    <row r="87" spans="1:9" ht="27.75" customHeight="1">
      <c r="A87" s="60" t="s">
        <v>166</v>
      </c>
      <c r="B87" s="82" t="s">
        <v>167</v>
      </c>
      <c r="C87" s="22">
        <v>0</v>
      </c>
      <c r="D87" s="22">
        <v>0</v>
      </c>
      <c r="E87" s="22">
        <v>0</v>
      </c>
      <c r="F87" s="23" t="e">
        <f t="shared" si="29"/>
        <v>#DIV/0!</v>
      </c>
      <c r="G87" s="22">
        <v>0</v>
      </c>
      <c r="H87" s="18">
        <f t="shared" si="28"/>
        <v>0</v>
      </c>
      <c r="I87" s="23" t="e">
        <f t="shared" si="30"/>
        <v>#DIV/0!</v>
      </c>
    </row>
    <row r="88" spans="1:9" s="88" customFormat="1" ht="57.75" customHeight="1">
      <c r="A88" s="84" t="s">
        <v>168</v>
      </c>
      <c r="B88" s="85" t="s">
        <v>169</v>
      </c>
      <c r="C88" s="86">
        <f>SUM(C89)</f>
        <v>0</v>
      </c>
      <c r="D88" s="86">
        <f>SUM(D89)</f>
        <v>3.36</v>
      </c>
      <c r="E88" s="86">
        <f>SUM(E89)</f>
        <v>3.36</v>
      </c>
      <c r="F88" s="87">
        <f t="shared" si="29"/>
        <v>100</v>
      </c>
      <c r="G88" s="86">
        <f>SUM(G89)</f>
        <v>0</v>
      </c>
      <c r="H88" s="86">
        <f t="shared" si="28"/>
        <v>3.36</v>
      </c>
      <c r="I88" s="87" t="e">
        <f t="shared" si="30"/>
        <v>#DIV/0!</v>
      </c>
    </row>
    <row r="89" spans="1:9" ht="48" customHeight="1">
      <c r="A89" s="89" t="s">
        <v>170</v>
      </c>
      <c r="B89" s="90" t="s">
        <v>171</v>
      </c>
      <c r="C89" s="18">
        <v>0</v>
      </c>
      <c r="D89" s="18">
        <v>3.36</v>
      </c>
      <c r="E89" s="18">
        <v>3.36</v>
      </c>
      <c r="F89" s="87">
        <f t="shared" si="29"/>
        <v>100</v>
      </c>
      <c r="G89" s="18">
        <v>0</v>
      </c>
      <c r="H89" s="86">
        <f t="shared" si="28"/>
        <v>3.36</v>
      </c>
      <c r="I89" s="87" t="e">
        <f t="shared" si="30"/>
        <v>#DIV/0!</v>
      </c>
    </row>
    <row r="90" spans="1:9" s="88" customFormat="1" ht="48" customHeight="1">
      <c r="A90" s="91" t="s">
        <v>172</v>
      </c>
      <c r="B90" s="92" t="s">
        <v>173</v>
      </c>
      <c r="C90" s="86">
        <f>SUM(C91)</f>
        <v>0</v>
      </c>
      <c r="D90" s="86">
        <f>SUM(D91)</f>
        <v>0</v>
      </c>
      <c r="E90" s="86">
        <f>SUM(E91)</f>
        <v>0</v>
      </c>
      <c r="F90" s="87" t="e">
        <f t="shared" si="29"/>
        <v>#DIV/0!</v>
      </c>
      <c r="G90" s="86">
        <f>SUM(G91)</f>
        <v>-706128.9</v>
      </c>
      <c r="H90" s="86">
        <f t="shared" si="28"/>
        <v>706128.9</v>
      </c>
      <c r="I90" s="87">
        <f t="shared" si="30"/>
        <v>0</v>
      </c>
    </row>
    <row r="91" spans="1:9" ht="48" customHeight="1">
      <c r="A91" s="93" t="s">
        <v>174</v>
      </c>
      <c r="B91" s="52" t="s">
        <v>175</v>
      </c>
      <c r="C91" s="18">
        <v>0</v>
      </c>
      <c r="D91" s="18">
        <v>0</v>
      </c>
      <c r="E91" s="18">
        <v>0</v>
      </c>
      <c r="F91" s="87" t="e">
        <f t="shared" si="29"/>
        <v>#DIV/0!</v>
      </c>
      <c r="G91" s="18">
        <v>-706128.9</v>
      </c>
      <c r="H91" s="86">
        <f t="shared" si="28"/>
        <v>706128.9</v>
      </c>
      <c r="I91" s="87">
        <f t="shared" si="30"/>
        <v>0</v>
      </c>
    </row>
    <row r="92" spans="1:9" ht="12.75">
      <c r="A92" s="94"/>
      <c r="B92" s="95" t="s">
        <v>176</v>
      </c>
      <c r="C92" s="10">
        <f>SUM(C7+C58)</f>
        <v>64343884.11</v>
      </c>
      <c r="D92" s="47">
        <f>SUM(D7+D58)</f>
        <v>68460286.69</v>
      </c>
      <c r="E92" s="47">
        <f>SUM(E7+E58)</f>
        <v>27289703.14</v>
      </c>
      <c r="F92" s="11">
        <f t="shared" si="29"/>
        <v>39.86209298767984</v>
      </c>
      <c r="G92" s="10">
        <f>SUM(G7+G58)</f>
        <v>18809478.9</v>
      </c>
      <c r="H92" s="10">
        <f t="shared" si="28"/>
        <v>8480224.240000002</v>
      </c>
      <c r="I92" s="11">
        <f t="shared" si="30"/>
        <v>145.08484411016832</v>
      </c>
    </row>
    <row r="93" spans="4:5" ht="12.75">
      <c r="D93" s="96"/>
      <c r="E93" s="96"/>
    </row>
  </sheetData>
  <sheetProtection selectLockedCells="1" selectUnlockedCells="1"/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/>
  <pageMargins left="0.5902777777777778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2" sqref="E22"/>
    </sheetView>
  </sheetViews>
  <sheetFormatPr defaultColWidth="9.140625" defaultRowHeight="12.75"/>
  <cols>
    <col min="1" max="1" width="45.421875" style="97" customWidth="1"/>
    <col min="3" max="3" width="13.57421875" style="0" customWidth="1"/>
    <col min="4" max="4" width="14.140625" style="0" customWidth="1"/>
    <col min="5" max="5" width="13.7109375" style="0" customWidth="1"/>
    <col min="6" max="6" width="7.421875" style="0" customWidth="1"/>
    <col min="7" max="7" width="12.421875" style="0" customWidth="1"/>
    <col min="8" max="8" width="12.8515625" style="0" customWidth="1"/>
    <col min="9" max="9" width="6.57421875" style="0" customWidth="1"/>
  </cols>
  <sheetData>
    <row r="1" spans="1:9" ht="15.75" customHeight="1">
      <c r="A1" s="3" t="s">
        <v>177</v>
      </c>
      <c r="B1" s="3"/>
      <c r="C1" s="3"/>
      <c r="D1" s="3"/>
      <c r="E1" s="3"/>
      <c r="F1" s="3"/>
      <c r="G1" s="3"/>
      <c r="H1" s="3"/>
      <c r="I1" s="3"/>
    </row>
    <row r="2" ht="14.25">
      <c r="I2" s="98" t="s">
        <v>3</v>
      </c>
    </row>
    <row r="3" spans="1:9" ht="39.75" customHeight="1">
      <c r="A3" s="99" t="s">
        <v>178</v>
      </c>
      <c r="B3" s="99" t="s">
        <v>179</v>
      </c>
      <c r="C3" s="7" t="s">
        <v>6</v>
      </c>
      <c r="D3" s="7" t="s">
        <v>7</v>
      </c>
      <c r="E3" s="7" t="s">
        <v>8</v>
      </c>
      <c r="F3" s="100" t="s">
        <v>9</v>
      </c>
      <c r="G3" s="7" t="s">
        <v>10</v>
      </c>
      <c r="H3" s="7"/>
      <c r="I3" s="7"/>
    </row>
    <row r="4" spans="1:9" ht="48" customHeight="1">
      <c r="A4" s="99"/>
      <c r="B4" s="99"/>
      <c r="C4" s="7"/>
      <c r="D4" s="7"/>
      <c r="E4" s="7"/>
      <c r="F4" s="100"/>
      <c r="G4" s="101" t="s">
        <v>8</v>
      </c>
      <c r="H4" s="101" t="s">
        <v>11</v>
      </c>
      <c r="I4" s="101" t="s">
        <v>12</v>
      </c>
    </row>
    <row r="5" spans="1:9" ht="16.5">
      <c r="A5" s="102" t="s">
        <v>180</v>
      </c>
      <c r="B5" s="103" t="s">
        <v>181</v>
      </c>
      <c r="C5" s="104">
        <f>SUM(C6:C8)</f>
        <v>347700</v>
      </c>
      <c r="D5" s="104">
        <f>SUM(D6:D8)</f>
        <v>805780</v>
      </c>
      <c r="E5" s="104">
        <f>SUM(E6:E8)</f>
        <v>131979.75</v>
      </c>
      <c r="F5" s="105">
        <f aca="true" t="shared" si="0" ref="F5:F25">SUM(E5/D5)*100</f>
        <v>16.379129539080147</v>
      </c>
      <c r="G5" s="104">
        <f>SUM(G6:G8)</f>
        <v>239205.44</v>
      </c>
      <c r="H5" s="104">
        <f>SUM(H8:H8)</f>
        <v>-106850.69</v>
      </c>
      <c r="I5" s="105">
        <f aca="true" t="shared" si="1" ref="I5:I12">SUM(E5/G5)*100</f>
        <v>55.1742259707806</v>
      </c>
    </row>
    <row r="6" spans="1:9" ht="66.75" customHeight="1">
      <c r="A6" s="106" t="s">
        <v>182</v>
      </c>
      <c r="B6" s="107" t="s">
        <v>183</v>
      </c>
      <c r="C6" s="108">
        <v>0</v>
      </c>
      <c r="D6" s="108">
        <v>0</v>
      </c>
      <c r="E6" s="108">
        <v>0</v>
      </c>
      <c r="F6" s="109" t="e">
        <f t="shared" si="0"/>
        <v>#DIV/0!</v>
      </c>
      <c r="G6" s="108">
        <v>375</v>
      </c>
      <c r="H6" s="108">
        <f>SUM(E6+G6)</f>
        <v>375</v>
      </c>
      <c r="I6" s="109">
        <f t="shared" si="1"/>
        <v>0</v>
      </c>
    </row>
    <row r="7" spans="1:9" ht="40.5" customHeight="1">
      <c r="A7" s="106" t="s">
        <v>184</v>
      </c>
      <c r="B7" s="107" t="s">
        <v>185</v>
      </c>
      <c r="C7" s="108">
        <v>0</v>
      </c>
      <c r="D7" s="108">
        <v>0</v>
      </c>
      <c r="E7" s="108">
        <v>0</v>
      </c>
      <c r="F7" s="109" t="e">
        <f t="shared" si="0"/>
        <v>#DIV/0!</v>
      </c>
      <c r="G7" s="108">
        <v>0</v>
      </c>
      <c r="H7" s="108">
        <f aca="true" t="shared" si="2" ref="H7:H8">SUM(E7-G7)</f>
        <v>0</v>
      </c>
      <c r="I7" s="109" t="e">
        <f t="shared" si="1"/>
        <v>#DIV/0!</v>
      </c>
    </row>
    <row r="8" spans="1:9" ht="21" customHeight="1">
      <c r="A8" s="106" t="s">
        <v>186</v>
      </c>
      <c r="B8" s="107" t="s">
        <v>187</v>
      </c>
      <c r="C8" s="108">
        <v>347700</v>
      </c>
      <c r="D8" s="108">
        <v>805780</v>
      </c>
      <c r="E8" s="108">
        <v>131979.75</v>
      </c>
      <c r="F8" s="109">
        <f t="shared" si="0"/>
        <v>16.379129539080147</v>
      </c>
      <c r="G8" s="108">
        <v>238830.44</v>
      </c>
      <c r="H8" s="108">
        <f t="shared" si="2"/>
        <v>-106850.69</v>
      </c>
      <c r="I8" s="109">
        <f t="shared" si="1"/>
        <v>55.260857870546154</v>
      </c>
    </row>
    <row r="9" spans="1:9" ht="16.5">
      <c r="A9" s="110" t="s">
        <v>188</v>
      </c>
      <c r="B9" s="111" t="s">
        <v>189</v>
      </c>
      <c r="C9" s="104">
        <f>SUM(C10)</f>
        <v>238850</v>
      </c>
      <c r="D9" s="104">
        <f>SUM(D10)</f>
        <v>238850</v>
      </c>
      <c r="E9" s="104">
        <f>SUM(E10)</f>
        <v>70393.29</v>
      </c>
      <c r="F9" s="109">
        <f t="shared" si="0"/>
        <v>29.471756332426207</v>
      </c>
      <c r="G9" s="104">
        <f>SUM(G10)</f>
        <v>98287.45</v>
      </c>
      <c r="H9" s="104">
        <f>SUM(H10)</f>
        <v>-27894.160000000003</v>
      </c>
      <c r="I9" s="109">
        <f t="shared" si="1"/>
        <v>71.6198151442529</v>
      </c>
    </row>
    <row r="10" spans="1:9" ht="18" customHeight="1">
      <c r="A10" s="112" t="s">
        <v>190</v>
      </c>
      <c r="B10" s="113" t="s">
        <v>191</v>
      </c>
      <c r="C10" s="108">
        <v>238850</v>
      </c>
      <c r="D10" s="108">
        <v>238850</v>
      </c>
      <c r="E10" s="108">
        <v>70393.29</v>
      </c>
      <c r="F10" s="109">
        <f t="shared" si="0"/>
        <v>29.471756332426207</v>
      </c>
      <c r="G10" s="108">
        <v>98287.45</v>
      </c>
      <c r="H10" s="108">
        <f>SUM(E10-G10)</f>
        <v>-27894.160000000003</v>
      </c>
      <c r="I10" s="109">
        <f t="shared" si="1"/>
        <v>71.6198151442529</v>
      </c>
    </row>
    <row r="11" spans="1:9" ht="41.25">
      <c r="A11" s="102" t="s">
        <v>192</v>
      </c>
      <c r="B11" s="103" t="s">
        <v>193</v>
      </c>
      <c r="C11" s="104">
        <f>SUM(C12:C13)</f>
        <v>275000</v>
      </c>
      <c r="D11" s="104">
        <f>SUM(D12:D13)</f>
        <v>205000</v>
      </c>
      <c r="E11" s="104">
        <f>SUM(E12:E13)</f>
        <v>88154.85</v>
      </c>
      <c r="F11" s="105">
        <f t="shared" si="0"/>
        <v>43.00236585365854</v>
      </c>
      <c r="G11" s="104">
        <f>SUM(G12:G13)</f>
        <v>30397.29</v>
      </c>
      <c r="H11" s="104">
        <f>SUM(H12:H12)</f>
        <v>2197.5599999999995</v>
      </c>
      <c r="I11" s="109">
        <f t="shared" si="1"/>
        <v>290.00891197866656</v>
      </c>
    </row>
    <row r="12" spans="1:9" ht="39.75" customHeight="1">
      <c r="A12" s="114" t="s">
        <v>194</v>
      </c>
      <c r="B12" s="107" t="s">
        <v>195</v>
      </c>
      <c r="C12" s="108">
        <v>200000</v>
      </c>
      <c r="D12" s="108">
        <v>130000</v>
      </c>
      <c r="E12" s="108">
        <v>13154.85</v>
      </c>
      <c r="F12" s="109">
        <f t="shared" si="0"/>
        <v>10.119115384615384</v>
      </c>
      <c r="G12" s="108">
        <v>10957.29</v>
      </c>
      <c r="H12" s="108">
        <f>SUM(E12-G12)</f>
        <v>2197.5599999999995</v>
      </c>
      <c r="I12" s="109">
        <f t="shared" si="1"/>
        <v>120.05568895228656</v>
      </c>
    </row>
    <row r="13" spans="1:9" ht="41.25">
      <c r="A13" s="115" t="s">
        <v>196</v>
      </c>
      <c r="B13" s="107" t="s">
        <v>197</v>
      </c>
      <c r="C13" s="108">
        <v>75000</v>
      </c>
      <c r="D13" s="108">
        <v>75000</v>
      </c>
      <c r="E13" s="108">
        <v>75000</v>
      </c>
      <c r="F13" s="109">
        <f t="shared" si="0"/>
        <v>100</v>
      </c>
      <c r="G13" s="108">
        <v>19440</v>
      </c>
      <c r="H13" s="108">
        <v>0</v>
      </c>
      <c r="I13" s="109">
        <v>0</v>
      </c>
    </row>
    <row r="14" spans="1:9" ht="16.5">
      <c r="A14" s="102" t="s">
        <v>198</v>
      </c>
      <c r="B14" s="103" t="s">
        <v>199</v>
      </c>
      <c r="C14" s="104">
        <f>SUM(C15:C16)</f>
        <v>6881445.53</v>
      </c>
      <c r="D14" s="104">
        <f>SUM(D15:D16)</f>
        <v>10377470</v>
      </c>
      <c r="E14" s="104">
        <f>SUM(E15:E16)</f>
        <v>2654939.66</v>
      </c>
      <c r="F14" s="105">
        <f t="shared" si="0"/>
        <v>25.583689087995438</v>
      </c>
      <c r="G14" s="104">
        <f>SUM(G15:G16)</f>
        <v>3388254.9899999998</v>
      </c>
      <c r="H14" s="104">
        <f>SUM(H15:H16)</f>
        <v>-733315.3299999998</v>
      </c>
      <c r="I14" s="105">
        <f aca="true" t="shared" si="3" ref="I14:I25">SUM(E14/G14)*100</f>
        <v>78.3571386402651</v>
      </c>
    </row>
    <row r="15" spans="1:9" ht="16.5">
      <c r="A15" s="106" t="s">
        <v>200</v>
      </c>
      <c r="B15" s="107" t="s">
        <v>201</v>
      </c>
      <c r="C15" s="108">
        <v>6626445.53</v>
      </c>
      <c r="D15" s="108">
        <v>10172470</v>
      </c>
      <c r="E15" s="108">
        <v>2602694.66</v>
      </c>
      <c r="F15" s="109">
        <f t="shared" si="0"/>
        <v>25.585670540193288</v>
      </c>
      <c r="G15" s="108">
        <v>3334524.44</v>
      </c>
      <c r="H15" s="108">
        <f aca="true" t="shared" si="4" ref="H15:H16">SUM(E15-G15)</f>
        <v>-731829.7799999998</v>
      </c>
      <c r="I15" s="109">
        <f t="shared" si="3"/>
        <v>78.05294898363378</v>
      </c>
    </row>
    <row r="16" spans="1:9" ht="28.5">
      <c r="A16" s="106" t="s">
        <v>202</v>
      </c>
      <c r="B16" s="107" t="s">
        <v>203</v>
      </c>
      <c r="C16" s="108">
        <v>255000</v>
      </c>
      <c r="D16" s="108">
        <v>205000</v>
      </c>
      <c r="E16" s="108">
        <v>52245</v>
      </c>
      <c r="F16" s="109">
        <f t="shared" si="0"/>
        <v>25.485365853658536</v>
      </c>
      <c r="G16" s="108">
        <v>53730.55</v>
      </c>
      <c r="H16" s="108">
        <f t="shared" si="4"/>
        <v>-1485.550000000003</v>
      </c>
      <c r="I16" s="109">
        <f t="shared" si="3"/>
        <v>97.23518556947583</v>
      </c>
    </row>
    <row r="17" spans="1:9" ht="28.5">
      <c r="A17" s="102" t="s">
        <v>204</v>
      </c>
      <c r="B17" s="103" t="s">
        <v>205</v>
      </c>
      <c r="C17" s="104">
        <f>SUM(C18:C20)</f>
        <v>32013245.85</v>
      </c>
      <c r="D17" s="104">
        <f>SUM(D18:D20)</f>
        <v>39143401.17</v>
      </c>
      <c r="E17" s="104">
        <f>SUM(E18:E20)</f>
        <v>16432765.110000001</v>
      </c>
      <c r="F17" s="105">
        <f t="shared" si="0"/>
        <v>41.98093323222582</v>
      </c>
      <c r="G17" s="104">
        <f>SUM(G18:G20)</f>
        <v>1722408.49</v>
      </c>
      <c r="H17" s="104">
        <f>SUM(H18:H20)</f>
        <v>14710356.620000001</v>
      </c>
      <c r="I17" s="105">
        <f t="shared" si="3"/>
        <v>954.0573682378913</v>
      </c>
    </row>
    <row r="18" spans="1:9" ht="16.5">
      <c r="A18" s="106" t="s">
        <v>206</v>
      </c>
      <c r="B18" s="107" t="s">
        <v>207</v>
      </c>
      <c r="C18" s="108">
        <v>1433964</v>
      </c>
      <c r="D18" s="108">
        <v>5693964</v>
      </c>
      <c r="E18" s="108">
        <v>4031289.97</v>
      </c>
      <c r="F18" s="109">
        <f t="shared" si="0"/>
        <v>70.79935823268289</v>
      </c>
      <c r="G18" s="108">
        <v>104378.66</v>
      </c>
      <c r="H18" s="108">
        <f aca="true" t="shared" si="5" ref="H18:H20">SUM(E18-G18)</f>
        <v>3926911.31</v>
      </c>
      <c r="I18" s="109">
        <f t="shared" si="3"/>
        <v>3862.178313076639</v>
      </c>
    </row>
    <row r="19" spans="1:9" ht="16.5">
      <c r="A19" s="106" t="s">
        <v>208</v>
      </c>
      <c r="B19" s="107" t="s">
        <v>209</v>
      </c>
      <c r="C19" s="108">
        <v>3836732.6</v>
      </c>
      <c r="D19" s="108">
        <v>3220430.8</v>
      </c>
      <c r="E19" s="108">
        <v>948191.43</v>
      </c>
      <c r="F19" s="109">
        <f t="shared" si="0"/>
        <v>29.442999675695564</v>
      </c>
      <c r="G19" s="108">
        <v>808012.93</v>
      </c>
      <c r="H19" s="108">
        <f t="shared" si="5"/>
        <v>140178.5</v>
      </c>
      <c r="I19" s="109">
        <f t="shared" si="3"/>
        <v>117.3485466377376</v>
      </c>
    </row>
    <row r="20" spans="1:9" ht="16.5">
      <c r="A20" s="106" t="s">
        <v>210</v>
      </c>
      <c r="B20" s="107" t="s">
        <v>211</v>
      </c>
      <c r="C20" s="108">
        <v>26742549.25</v>
      </c>
      <c r="D20" s="108">
        <v>30229006.37</v>
      </c>
      <c r="E20" s="108">
        <v>11453283.71</v>
      </c>
      <c r="F20" s="109">
        <f t="shared" si="0"/>
        <v>37.88838961430938</v>
      </c>
      <c r="G20" s="108">
        <v>810016.9</v>
      </c>
      <c r="H20" s="108">
        <f t="shared" si="5"/>
        <v>10643266.81</v>
      </c>
      <c r="I20" s="109">
        <f t="shared" si="3"/>
        <v>1413.9561421496269</v>
      </c>
    </row>
    <row r="21" spans="1:9" ht="16.5">
      <c r="A21" s="102" t="s">
        <v>212</v>
      </c>
      <c r="B21" s="103" t="s">
        <v>213</v>
      </c>
      <c r="C21" s="104">
        <f>SUM(C22:C22)</f>
        <v>180000</v>
      </c>
      <c r="D21" s="104">
        <f>SUM(D22:D22)</f>
        <v>180000</v>
      </c>
      <c r="E21" s="104">
        <f>SUM(E22:E22)</f>
        <v>84200</v>
      </c>
      <c r="F21" s="105">
        <f t="shared" si="0"/>
        <v>46.77777777777778</v>
      </c>
      <c r="G21" s="104">
        <f>SUM(G22:G22)</f>
        <v>15000</v>
      </c>
      <c r="H21" s="104">
        <f>SUM(H22:H22)</f>
        <v>69200</v>
      </c>
      <c r="I21" s="105">
        <f t="shared" si="3"/>
        <v>561.3333333333334</v>
      </c>
    </row>
    <row r="22" spans="1:9" ht="18" customHeight="1">
      <c r="A22" s="106" t="s">
        <v>214</v>
      </c>
      <c r="B22" s="107" t="s">
        <v>215</v>
      </c>
      <c r="C22" s="108">
        <v>180000</v>
      </c>
      <c r="D22" s="108">
        <v>180000</v>
      </c>
      <c r="E22" s="108">
        <v>84200</v>
      </c>
      <c r="F22" s="109">
        <f t="shared" si="0"/>
        <v>46.77777777777778</v>
      </c>
      <c r="G22" s="108">
        <v>15000</v>
      </c>
      <c r="H22" s="108">
        <f>SUM(E22-G22)</f>
        <v>69200</v>
      </c>
      <c r="I22" s="109">
        <f t="shared" si="3"/>
        <v>561.3333333333334</v>
      </c>
    </row>
    <row r="23" spans="1:9" ht="16.5">
      <c r="A23" s="102" t="s">
        <v>216</v>
      </c>
      <c r="B23" s="103" t="s">
        <v>217</v>
      </c>
      <c r="C23" s="104">
        <f>SUM(C24:C25)</f>
        <v>23647642.73</v>
      </c>
      <c r="D23" s="104">
        <f>SUM(D24:D25)</f>
        <v>24266941.04</v>
      </c>
      <c r="E23" s="104">
        <f>SUM(E24:E25)</f>
        <v>11272344.47</v>
      </c>
      <c r="F23" s="105">
        <f t="shared" si="0"/>
        <v>46.451443762192454</v>
      </c>
      <c r="G23" s="104">
        <f>SUM(G24:G25)</f>
        <v>8465125.92</v>
      </c>
      <c r="H23" s="104">
        <f>SUM(H24)</f>
        <v>3532291.660000001</v>
      </c>
      <c r="I23" s="105">
        <f t="shared" si="3"/>
        <v>133.16215938817365</v>
      </c>
    </row>
    <row r="24" spans="1:9" ht="16.5">
      <c r="A24" s="106" t="s">
        <v>218</v>
      </c>
      <c r="B24" s="107" t="s">
        <v>219</v>
      </c>
      <c r="C24" s="108">
        <v>23647642.73</v>
      </c>
      <c r="D24" s="108">
        <v>24266941.04</v>
      </c>
      <c r="E24" s="108">
        <v>11272344.47</v>
      </c>
      <c r="F24" s="109">
        <f t="shared" si="0"/>
        <v>46.451443762192454</v>
      </c>
      <c r="G24" s="108">
        <v>7740052.81</v>
      </c>
      <c r="H24" s="108">
        <f aca="true" t="shared" si="6" ref="H24:H27">SUM(E24-G24)</f>
        <v>3532291.660000001</v>
      </c>
      <c r="I24" s="109">
        <f t="shared" si="3"/>
        <v>145.63653177451644</v>
      </c>
    </row>
    <row r="25" spans="1:9" ht="28.5">
      <c r="A25" s="106" t="s">
        <v>220</v>
      </c>
      <c r="B25" s="107" t="s">
        <v>221</v>
      </c>
      <c r="C25" s="108">
        <v>0</v>
      </c>
      <c r="D25" s="108">
        <v>0</v>
      </c>
      <c r="E25" s="108">
        <v>0</v>
      </c>
      <c r="F25" s="109" t="e">
        <f t="shared" si="0"/>
        <v>#DIV/0!</v>
      </c>
      <c r="G25" s="108">
        <v>725073.11</v>
      </c>
      <c r="H25" s="108">
        <f t="shared" si="6"/>
        <v>-725073.11</v>
      </c>
      <c r="I25" s="109">
        <f t="shared" si="3"/>
        <v>0</v>
      </c>
    </row>
    <row r="26" spans="1:9" ht="16.5">
      <c r="A26" s="102" t="s">
        <v>222</v>
      </c>
      <c r="B26" s="103" t="s">
        <v>223</v>
      </c>
      <c r="C26" s="104">
        <f>SUM(C27)</f>
        <v>310000</v>
      </c>
      <c r="D26" s="104">
        <f>SUM(D27)</f>
        <v>0</v>
      </c>
      <c r="E26" s="104">
        <f>SUM(E27)</f>
        <v>0</v>
      </c>
      <c r="F26" s="105">
        <v>0</v>
      </c>
      <c r="G26" s="104">
        <f>G27</f>
        <v>0</v>
      </c>
      <c r="H26" s="104">
        <f t="shared" si="6"/>
        <v>0</v>
      </c>
      <c r="I26" s="109">
        <v>0</v>
      </c>
    </row>
    <row r="27" spans="1:9" ht="16.5">
      <c r="A27" s="106" t="s">
        <v>224</v>
      </c>
      <c r="B27" s="107" t="s">
        <v>225</v>
      </c>
      <c r="C27" s="108">
        <v>310000</v>
      </c>
      <c r="D27" s="108">
        <v>0</v>
      </c>
      <c r="E27" s="108">
        <v>0</v>
      </c>
      <c r="F27" s="109">
        <v>0</v>
      </c>
      <c r="G27" s="108">
        <v>0</v>
      </c>
      <c r="H27" s="108">
        <f t="shared" si="6"/>
        <v>0</v>
      </c>
      <c r="I27" s="109">
        <v>0</v>
      </c>
    </row>
    <row r="28" spans="1:9" ht="16.5">
      <c r="A28" s="102" t="s">
        <v>226</v>
      </c>
      <c r="B28" s="103">
        <v>1100</v>
      </c>
      <c r="C28" s="104">
        <f>SUM(C29)</f>
        <v>450000</v>
      </c>
      <c r="D28" s="104">
        <f>SUM(D29:D30)</f>
        <v>450000</v>
      </c>
      <c r="E28" s="104">
        <f>SUM(E29:E30)</f>
        <v>226400</v>
      </c>
      <c r="F28" s="105">
        <f aca="true" t="shared" si="7" ref="F28:F33">SUM(E28/D28)*100</f>
        <v>50.3111111111111</v>
      </c>
      <c r="G28" s="104">
        <f>SUM(G29)</f>
        <v>86470</v>
      </c>
      <c r="H28" s="104">
        <f>SUM(H29)</f>
        <v>139930</v>
      </c>
      <c r="I28" s="105">
        <f aca="true" t="shared" si="8" ref="I28:I33">SUM(E28/G28)*100</f>
        <v>261.8249103735399</v>
      </c>
    </row>
    <row r="29" spans="1:9" ht="16.5">
      <c r="A29" s="116" t="s">
        <v>227</v>
      </c>
      <c r="B29" s="107">
        <v>1101</v>
      </c>
      <c r="C29" s="108">
        <v>450000</v>
      </c>
      <c r="D29" s="108">
        <v>450000</v>
      </c>
      <c r="E29" s="108">
        <v>226400</v>
      </c>
      <c r="F29" s="109">
        <f t="shared" si="7"/>
        <v>50.3111111111111</v>
      </c>
      <c r="G29" s="108">
        <v>86470</v>
      </c>
      <c r="H29" s="108">
        <f aca="true" t="shared" si="9" ref="H29:H30">SUM(E29-G29)</f>
        <v>139930</v>
      </c>
      <c r="I29" s="109">
        <f t="shared" si="8"/>
        <v>261.8249103735399</v>
      </c>
    </row>
    <row r="30" spans="1:9" ht="16.5">
      <c r="A30" s="116" t="s">
        <v>228</v>
      </c>
      <c r="B30" s="107" t="s">
        <v>229</v>
      </c>
      <c r="C30" s="108">
        <v>0</v>
      </c>
      <c r="D30" s="108">
        <v>0</v>
      </c>
      <c r="E30" s="108">
        <v>0</v>
      </c>
      <c r="F30" s="109" t="e">
        <f t="shared" si="7"/>
        <v>#DIV/0!</v>
      </c>
      <c r="G30" s="108">
        <v>0</v>
      </c>
      <c r="H30" s="108">
        <f t="shared" si="9"/>
        <v>0</v>
      </c>
      <c r="I30" s="109" t="e">
        <f t="shared" si="8"/>
        <v>#DIV/0!</v>
      </c>
    </row>
    <row r="31" spans="1:9" ht="41.25">
      <c r="A31" s="102" t="s">
        <v>230</v>
      </c>
      <c r="B31" s="103" t="s">
        <v>231</v>
      </c>
      <c r="C31" s="104">
        <f>SUM(C32)</f>
        <v>0</v>
      </c>
      <c r="D31" s="104">
        <f>SUM(D32)</f>
        <v>0</v>
      </c>
      <c r="E31" s="104">
        <f>SUM(E32)</f>
        <v>0</v>
      </c>
      <c r="F31" s="105" t="e">
        <f t="shared" si="7"/>
        <v>#DIV/0!</v>
      </c>
      <c r="G31" s="104">
        <f>SUM(G32)</f>
        <v>0</v>
      </c>
      <c r="H31" s="104">
        <f>SUM(H32)</f>
        <v>0</v>
      </c>
      <c r="I31" s="105" t="e">
        <f t="shared" si="8"/>
        <v>#DIV/0!</v>
      </c>
    </row>
    <row r="32" spans="1:9" ht="28.5">
      <c r="A32" s="116" t="s">
        <v>232</v>
      </c>
      <c r="B32" s="107" t="s">
        <v>233</v>
      </c>
      <c r="C32" s="108">
        <v>0</v>
      </c>
      <c r="D32" s="108">
        <v>0</v>
      </c>
      <c r="E32" s="108">
        <v>0</v>
      </c>
      <c r="F32" s="109" t="e">
        <f t="shared" si="7"/>
        <v>#DIV/0!</v>
      </c>
      <c r="G32" s="108">
        <v>0</v>
      </c>
      <c r="H32" s="108">
        <v>0</v>
      </c>
      <c r="I32" s="109" t="e">
        <f t="shared" si="8"/>
        <v>#DIV/0!</v>
      </c>
    </row>
    <row r="33" spans="1:9" ht="15.75" customHeight="1">
      <c r="A33" s="117" t="s">
        <v>234</v>
      </c>
      <c r="B33" s="117"/>
      <c r="C33" s="104">
        <f>SUM(C5+C9+C11+C14+C17+C21+C23+C28)+C26+C31</f>
        <v>64343884.11</v>
      </c>
      <c r="D33" s="104">
        <f>SUM(D5+D9+D11+D14+D17+D21+D23+D28)+D26+D31</f>
        <v>75667442.21000001</v>
      </c>
      <c r="E33" s="104">
        <f>SUM(E5+E9+E11+E14+E17+E21+E23+E28)+E26+E31</f>
        <v>30961177.130000003</v>
      </c>
      <c r="F33" s="109">
        <f t="shared" si="7"/>
        <v>40.9174358557983</v>
      </c>
      <c r="G33" s="104">
        <f>SUM(G5+G9+G11+G14+G17+G21+G23+G28)+G26+G31</f>
        <v>14045149.58</v>
      </c>
      <c r="H33" s="104">
        <f>SUM(H5+H9+H11+H14+H17+H21+H23+H28)+H26+H31</f>
        <v>17585915.660000004</v>
      </c>
      <c r="I33" s="105">
        <f t="shared" si="8"/>
        <v>220.44035169328544</v>
      </c>
    </row>
    <row r="35" spans="1:9" ht="28.5">
      <c r="A35" s="118" t="s">
        <v>235</v>
      </c>
      <c r="B35" s="119"/>
      <c r="C35" s="120">
        <f>SUM('дох.'!C92-'расх.'!C33)</f>
        <v>0</v>
      </c>
      <c r="D35" s="120">
        <f>SUM('дох.'!D92-'расх.'!D33)</f>
        <v>-7207155.520000011</v>
      </c>
      <c r="E35" s="120">
        <f>SUM('дох.'!E92-'расх.'!E33)</f>
        <v>-3671473.990000002</v>
      </c>
      <c r="F35" s="120"/>
      <c r="G35" s="120">
        <f>SUM('дох.'!G92-'расх.'!G33)</f>
        <v>4764329.319999998</v>
      </c>
      <c r="H35" s="120">
        <f>SUM('дох.'!H92-'расх.'!H33)</f>
        <v>-9105691.420000002</v>
      </c>
      <c r="I35" s="121"/>
    </row>
  </sheetData>
  <sheetProtection selectLockedCells="1" selectUnlockedCells="1"/>
  <mergeCells count="9">
    <mergeCell ref="A1:I1"/>
    <mergeCell ref="A3:A4"/>
    <mergeCell ref="B3:B4"/>
    <mergeCell ref="C3:C4"/>
    <mergeCell ref="D3:D4"/>
    <mergeCell ref="E3:E4"/>
    <mergeCell ref="F3:F4"/>
    <mergeCell ref="G3:I3"/>
    <mergeCell ref="A33:B33"/>
  </mergeCells>
  <printOptions/>
  <pageMargins left="0.98402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2019-07-11T10:40:54Z</cp:lastPrinted>
  <dcterms:created xsi:type="dcterms:W3CDTF">2017-07-11T09:10:01Z</dcterms:created>
  <dcterms:modified xsi:type="dcterms:W3CDTF">2022-07-04T10:39:32Z</dcterms:modified>
  <cp:category/>
  <cp:version/>
  <cp:contentType/>
  <cp:contentStatus/>
  <cp:revision>101</cp:revision>
</cp:coreProperties>
</file>