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." sheetId="1" r:id="rId1"/>
    <sheet name="расх." sheetId="2" r:id="rId2"/>
  </sheets>
  <externalReferences>
    <externalReference r:id="rId5"/>
    <externalReference r:id="rId6"/>
    <externalReference r:id="rId7"/>
  </externalReferences>
  <definedNames>
    <definedName name="_xlnm.Print_Titles" localSheetId="0">'дох.'!$5:$6</definedName>
    <definedName name="_xlnm.Print_Titles" localSheetId="1">'расх.'!$3:$4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ow">#REF!</definedName>
    <definedName name="CURR_USER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2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_Print_Titles_1">#REF!</definedName>
    <definedName name="Excel_BuiltIn_Print_Titles" localSheetId="0">'дох.'!$5:$6</definedName>
    <definedName name="Excel_BuiltIn_Print_Titles" localSheetId="1">'расх.'!$3:$4</definedName>
    <definedName name="_xlnm_Print_Titles_1" localSheetId="1">#REF!</definedName>
  </definedNames>
  <calcPr fullCalcOnLoad="1"/>
</workbook>
</file>

<file path=xl/sharedStrings.xml><?xml version="1.0" encoding="utf-8"?>
<sst xmlns="http://schemas.openxmlformats.org/spreadsheetml/2006/main" count="230" uniqueCount="219">
  <si>
    <t>Исполнение бюджета Савинского городского поселения за 2021 год</t>
  </si>
  <si>
    <t>по состоянию на 01.07.2021 г.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</si>
  <si>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</si>
  <si>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</si>
  <si>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</si>
  <si>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</si>
  <si>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</si>
  <si>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</si>
  <si>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</si>
  <si>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</si>
  <si>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соответствующим периодом 2020 г.</t>
  </si>
  <si>
    <t>Абсолютная сумма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</si>
  <si>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</si>
  <si>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</si>
  <si>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</si>
  <si>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</si>
  <si>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</si>
  <si>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</si>
  <si>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</si>
  <si>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</si>
  <si>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</si>
  <si>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</si>
  <si>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</si>
  <si>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</si>
  <si>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</si>
  <si>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</si>
  <si>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</si>
  <si>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</si>
  <si>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</si>
  <si>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</si>
  <si>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</si>
  <si>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</si>
  <si>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</si>
  <si>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</si>
  <si>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</si>
  <si>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</si>
  <si>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</si>
  <si>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</si>
  <si>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</si>
  <si>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</si>
  <si>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</si>
  <si>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</si>
  <si>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</si>
  <si>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</si>
  <si>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</si>
  <si>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</si>
  <si>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</si>
  <si>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</si>
  <si>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</si>
  <si>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</si>
  <si>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</si>
  <si>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</si>
  <si>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</si>
  <si>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</si>
  <si>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</si>
  <si>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</si>
  <si>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</si>
  <si>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</si>
  <si>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</si>
  <si>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</si>
  <si>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</si>
  <si>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</si>
  <si>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</si>
  <si>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</si>
  <si>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</si>
  <si>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</si>
  <si>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</si>
  <si>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</si>
  <si>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</si>
  <si>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</si>
  <si>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</si>
  <si>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</si>
  <si>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</si>
  <si>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</si>
  <si>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</si>
  <si>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</si>
  <si>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</si>
  <si>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</si>
  <si>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</si>
  <si>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</si>
  <si>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</si>
  <si>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</si>
  <si>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</si>
  <si>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</si>
  <si>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</si>
  <si>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</si>
  <si>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</si>
  <si>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</si>
  <si>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</si>
  <si>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</si>
  <si>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</si>
  <si>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</si>
  <si>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</si>
  <si>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</si>
  <si>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000 1 17 00000 00 0000 000</t>
  </si>
  <si>
    <t>ПРОЧИЕ НЕНАЛОГОВЫЕ ДОХОДЫ</t>
  </si>
  <si>
    <t>000 1 17 01000 00 0000 180</t>
  </si>
  <si>
    <t>Прочие неналоговые доходы</t>
  </si>
  <si>
    <t>000 1 17 01050 13 0000 180</t>
  </si>
  <si>
    <t>Прочие неналоговые доходы бюджетов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</si>
  <si>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</si>
  <si>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</si>
  <si>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</si>
  <si>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</si>
  <si>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</si>
  <si>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бюджетной системы  Российской Федерации </t>
  </si>
  <si>
    <t>000 2 02 15001 00 0000 151</t>
  </si>
  <si>
    <t>Дотации на выравнивание бюджетной обеспеченности</t>
  </si>
  <si>
    <t>000 2 02 15001 13 0000 150</t>
  </si>
  <si>
    <t>Дотации бюджетам городских поселений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</si>
  <si>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</si>
  <si>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</si>
  <si>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000 2 02 15002 13 0000 150</t>
  </si>
  <si>
    <t>Дотации бюджетам муниципальных районов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</si>
  <si>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</si>
  <si>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</si>
  <si>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 xml:space="preserve"> 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</si>
  <si>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</si>
  <si>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 000 2 02 20216 13 0000 150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</si>
  <si>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</si>
  <si>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</si>
  <si>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</si>
  <si>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</si>
  <si>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</si>
  <si>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000 2 02 25519 00 0000 150</t>
  </si>
  <si>
    <t>Субсидия бюджетам на поддержку отрасли культуры</t>
  </si>
  <si>
    <t>000 2 02 25519 13 0000 150</t>
  </si>
  <si>
    <t>Субсидия бюджетам городских поселений на поддержку отрасли культуры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</si>
  <si>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</si>
  <si>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</si>
  <si>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</si>
  <si>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</si>
  <si>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</si>
  <si>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</si>
  <si>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</si>
  <si>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</si>
  <si>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 xml:space="preserve">*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</si>
  <si>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 xml:space="preserve">*субсидии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</t>
  </si>
  <si>
    <t>*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депутатов Ивановской областной Думы</t>
  </si>
  <si>
    <t>*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депутатов Ивановской областной Думы</t>
  </si>
  <si>
    <t>субсидии бюджетам муниципальных районов и городских округов на укрепление материально-технической базы муниципальных образовательных организаций Ивановской области</t>
  </si>
  <si>
    <t>000 2 02 30000 00 0000 150</t>
  </si>
  <si>
    <t>Субвенции бюджетам бюджетной системы Российской Федерации</t>
  </si>
  <si>
    <t>000 2 02 35120 00 0000 150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</si>
  <si>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</si>
  <si>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</si>
  <si>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</si>
  <si>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</si>
  <si>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</si>
  <si>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</si>
  <si>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</si>
  <si>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000 2 02 40000 00 0000150</t>
  </si>
  <si>
    <t>Иные межбюджетные трансферты</t>
  </si>
  <si>
    <t>000 2 02 40014 13 0000 150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</si>
  <si>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</si>
  <si>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000 2 02 49999 13 0000 150</t>
  </si>
  <si>
    <t>Прочие межбюджетные трансферты, передаваемые бюджетам городских поселений</t>
  </si>
  <si>
    <t>000 2 19 00000 00 0000 150</t>
  </si>
  <si>
    <t>Возврат остатков субсидий, субвенций и межбюджетных трансфертов, имеющих целевое назначение, прошлых лет</t>
  </si>
  <si>
    <t>Всего:</t>
  </si>
  <si>
    <t>2. Расходы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</si>
  <si>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</si>
  <si>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</si>
  <si>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</si>
  <si>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</si>
  <si>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</si>
  <si>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</si>
  <si>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</si>
  <si>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</si>
  <si>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</si>
  <si>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</si>
  <si>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</si>
  <si>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</si>
  <si>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</si>
  <si>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</si>
  <si>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</si>
  <si>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</si>
  <si>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</si>
  <si>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</si>
  <si>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</si>
  <si>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</si>
  <si>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</si>
  <si>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</si>
  <si>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</si>
  <si>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</si>
  <si>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</si>
  <si>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</si>
  <si>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</si>
  <si>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</si>
  <si>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</si>
  <si>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</si>
  <si>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</si>
  <si>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</si>
  <si>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</si>
  <si>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</si>
  <si>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</si>
  <si>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</si>
  <si>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</si>
  <si>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</si>
  <si>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</si>
  <si>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</si>
  <si>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</si>
  <si>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</si>
  <si>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</si>
  <si>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</si>
  <si>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</si>
  <si>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</si>
  <si>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</si>
  <si>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</si>
  <si>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</si>
  <si>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Физическая культура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</si>
  <si>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</si>
  <si>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</si>
  <si>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</si>
  <si>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</si>
  <si>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</si>
  <si>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</si>
  <si>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расходов: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</si>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</sst>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\.mm\.yyyy"/>
    <numFmt numFmtId="168" formatCode="_-* #,##0.00&quot;р.&quot;_-;\-* #,##0.00&quot;р.&quot;_-;_-* \-??&quot;р.&quot;_-;_-@_-"/>
    <numFmt numFmtId="169" formatCode="#,##0.0"/>
    <numFmt numFmtId="170" formatCode="0.0"/>
  </numFmts>
  <fonts count="33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4" fillId="0" borderId="0">
      <alignment horizontal="center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5" fontId="4" fillId="0" borderId="2">
      <alignment horizontal="center" wrapText="1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5" fontId="4" fillId="0" borderId="3">
      <alignment horizontal="center" wrapText="1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1">
      <alignment horizontal="center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5" fontId="4" fillId="0" borderId="5">
      <alignment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6" fontId="4" fillId="0" borderId="1">
      <alignment horizontal="right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6" fontId="4" fillId="0" borderId="2">
      <alignment horizontal="right"/>
      <protection/>
    </xf>
    <xf numFmtId="164" fontId="4" fillId="2" borderId="0">
      <alignment/>
      <protection/>
    </xf>
    <xf numFmtId="164" fontId="4" fillId="2" borderId="0">
      <alignment/>
      <protection/>
    </xf>
    <xf numFmtId="164" fontId="4" fillId="2" borderId="0">
      <alignment/>
      <protection/>
    </xf>
    <xf numFmtId="164" fontId="4" fillId="2" borderId="0">
      <alignment/>
      <protection/>
    </xf>
    <xf numFmtId="165" fontId="4" fillId="0" borderId="0">
      <alignment horizontal="right"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6" fontId="4" fillId="0" borderId="8">
      <alignment horizontal="right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5" fontId="4" fillId="0" borderId="7">
      <alignment horizontal="center"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6" fontId="4" fillId="0" borderId="9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4" fontId="4" fillId="0" borderId="10">
      <alignment horizontal="left" wrapText="1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4" fontId="5" fillId="0" borderId="11">
      <alignment horizontal="left" wrapText="1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4" fontId="4" fillId="0" borderId="12">
      <alignment horizontal="left" wrapText="1" indent="1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2" fillId="0" borderId="13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4" fillId="0" borderId="5">
      <alignment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2" fillId="0" borderId="5">
      <alignment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5" fillId="0" borderId="0">
      <alignment horizontal="center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5" fillId="0" borderId="5">
      <alignment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14">
      <alignment horizontal="left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15">
      <alignment horizontal="left" wrapText="1" indent="1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4" fontId="4" fillId="0" borderId="14">
      <alignment horizontal="left" wrapText="1" inden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4" fontId="2" fillId="3" borderId="17">
      <alignment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4" fontId="4" fillId="0" borderId="4">
      <alignment horizontal="left" wrapText="1" inden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4" fontId="4" fillId="0" borderId="0">
      <alignment horizontal="center" wrapTex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5">
      <alignment horizontal="left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5" fontId="4" fillId="0" borderId="16">
      <alignment horizontal="center" wrapTex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5" fontId="4" fillId="0" borderId="16">
      <alignment horizontal="center" shrinkToFit="1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5" fontId="4" fillId="0" borderId="1">
      <alignment horizontal="center" shrinkToFit="1"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4" fillId="0" borderId="19">
      <alignment horizontal="left" wrapText="1"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4" fillId="0" borderId="10">
      <alignment horizontal="left" wrapText="1" indent="1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4" fontId="4" fillId="0" borderId="19">
      <alignment horizontal="left" wrapText="1" inden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4" fillId="0" borderId="10">
      <alignment horizontal="left" wrapText="1" inden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2" fillId="0" borderId="21">
      <alignment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2" fillId="0" borderId="22">
      <alignment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4" fillId="0" borderId="0">
      <alignment vertical="center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5">
      <alignment horizontal="center" vertical="center" textRotation="90" wrapText="1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13">
      <alignment horizontal="center" vertical="center" textRotation="90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5" fillId="0" borderId="5">
      <alignment horizontal="center" vertical="center" textRotation="90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5" fillId="0" borderId="20">
      <alignment horizontal="center" vertical="center" textRotation="90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5" fillId="0" borderId="24">
      <alignment horizontal="center" vertical="center" textRotation="90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6" fillId="0" borderId="5">
      <alignment wrapText="1"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6" fillId="0" borderId="24">
      <alignment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4" fontId="6" fillId="0" borderId="13">
      <alignment wrapText="1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4" fontId="4" fillId="0" borderId="24">
      <alignment horizontal="center" vertical="top" wrapText="1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4" fontId="5" fillId="0" borderId="25">
      <alignment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7" fillId="0" borderId="26">
      <alignment horizontal="left" vertical="center" wrapText="1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6">
      <alignment horizontal="left" vertical="center" wrapText="1" inden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5" fontId="4" fillId="0" borderId="4">
      <alignment horizontal="left" vertical="center" wrapText="1" indent="2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26">
      <alignment horizontal="left" vertical="center" wrapText="1" indent="2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27">
      <alignment horizontal="left" vertical="center" wrapText="1" indent="2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4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4" fillId="0" borderId="13">
      <alignment horizontal="left" vertical="center" wrapText="1" indent="2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5" fontId="4" fillId="0" borderId="0">
      <alignment horizontal="left" vertical="center" wrapText="1" indent="2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5" fontId="4" fillId="0" borderId="5">
      <alignment horizontal="left" vertical="center" wrapText="1" indent="2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4" fontId="4" fillId="0" borderId="26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4" fontId="4" fillId="0" borderId="27">
      <alignment horizontal="left" vertical="center" wrapText="1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4" fillId="0" borderId="26">
      <alignment horizontal="left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4" fillId="0" borderId="27">
      <alignment horizontal="left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5" fillId="0" borderId="31">
      <alignment horizontal="center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4" fillId="0" borderId="35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5" fontId="4" fillId="0" borderId="5">
      <alignment horizontal="center" vertical="center" wrapText="1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5" fontId="5" fillId="0" borderId="31">
      <alignment horizontal="center" vertical="center" wrapText="1"/>
      <protection/>
    </xf>
    <xf numFmtId="164" fontId="5" fillId="0" borderId="31">
      <alignment horizontal="center" vertical="center"/>
      <protection/>
    </xf>
    <xf numFmtId="164" fontId="4" fillId="0" borderId="33">
      <alignment horizontal="center" vertical="center"/>
      <protection/>
    </xf>
    <xf numFmtId="164" fontId="4" fillId="0" borderId="16">
      <alignment horizontal="center" vertical="center"/>
      <protection/>
    </xf>
    <xf numFmtId="164" fontId="4" fillId="0" borderId="32">
      <alignment horizontal="center" vertical="center"/>
      <protection/>
    </xf>
    <xf numFmtId="164" fontId="5" fillId="0" borderId="32">
      <alignment horizontal="center" vertical="center"/>
      <protection/>
    </xf>
    <xf numFmtId="164" fontId="4" fillId="0" borderId="34">
      <alignment horizontal="center" vertical="center"/>
      <protection/>
    </xf>
    <xf numFmtId="165" fontId="5" fillId="0" borderId="31">
      <alignment horizontal="center" vertical="center"/>
      <protection/>
    </xf>
    <xf numFmtId="165" fontId="4" fillId="0" borderId="33">
      <alignment horizontal="center" vertical="center"/>
      <protection/>
    </xf>
    <xf numFmtId="165" fontId="4" fillId="0" borderId="16">
      <alignment horizontal="center" vertical="center"/>
      <protection/>
    </xf>
    <xf numFmtId="165" fontId="4" fillId="0" borderId="32">
      <alignment horizontal="center" vertical="center"/>
      <protection/>
    </xf>
    <xf numFmtId="165" fontId="4" fillId="0" borderId="34">
      <alignment horizontal="center" vertical="center"/>
      <protection/>
    </xf>
    <xf numFmtId="165" fontId="4" fillId="0" borderId="5">
      <alignment horizontal="center"/>
      <protection/>
    </xf>
    <xf numFmtId="164" fontId="4" fillId="0" borderId="13">
      <alignment horizontal="center"/>
      <protection/>
    </xf>
    <xf numFmtId="164" fontId="4" fillId="0" borderId="0">
      <alignment horizontal="center"/>
      <protection/>
    </xf>
    <xf numFmtId="165" fontId="4" fillId="0" borderId="5">
      <alignment/>
      <protection/>
    </xf>
    <xf numFmtId="164" fontId="4" fillId="0" borderId="24">
      <alignment horizontal="center" vertical="top"/>
      <protection/>
    </xf>
    <xf numFmtId="165" fontId="4" fillId="0" borderId="24">
      <alignment horizontal="center" vertical="top" wrapText="1"/>
      <protection/>
    </xf>
    <xf numFmtId="164" fontId="4" fillId="0" borderId="21">
      <alignment/>
      <protection/>
    </xf>
    <xf numFmtId="166" fontId="4" fillId="0" borderId="36">
      <alignment horizontal="right"/>
      <protection/>
    </xf>
    <xf numFmtId="166" fontId="4" fillId="0" borderId="35">
      <alignment horizontal="right"/>
      <protection/>
    </xf>
    <xf numFmtId="166" fontId="4" fillId="0" borderId="0">
      <alignment horizontal="right" shrinkToFit="1"/>
      <protection/>
    </xf>
    <xf numFmtId="166" fontId="4" fillId="0" borderId="5">
      <alignment horizontal="right"/>
      <protection/>
    </xf>
    <xf numFmtId="164" fontId="4" fillId="0" borderId="13">
      <alignment/>
      <protection/>
    </xf>
    <xf numFmtId="164" fontId="4" fillId="0" borderId="24">
      <alignment horizontal="center" vertical="top" wrapText="1"/>
      <protection/>
    </xf>
    <xf numFmtId="164" fontId="4" fillId="0" borderId="5">
      <alignment horizontal="center"/>
      <protection/>
    </xf>
    <xf numFmtId="165" fontId="4" fillId="0" borderId="13">
      <alignment horizontal="center"/>
      <protection/>
    </xf>
    <xf numFmtId="165" fontId="4" fillId="0" borderId="0">
      <alignment horizontal="left"/>
      <protection/>
    </xf>
    <xf numFmtId="166" fontId="4" fillId="0" borderId="21">
      <alignment horizontal="right"/>
      <protection/>
    </xf>
    <xf numFmtId="164" fontId="4" fillId="0" borderId="24">
      <alignment horizontal="center" vertical="top"/>
      <protection/>
    </xf>
    <xf numFmtId="166" fontId="4" fillId="0" borderId="22">
      <alignment horizontal="right"/>
      <protection/>
    </xf>
    <xf numFmtId="166" fontId="4" fillId="0" borderId="37">
      <alignment horizontal="right"/>
      <protection/>
    </xf>
    <xf numFmtId="164" fontId="4" fillId="0" borderId="22">
      <alignment/>
      <protection/>
    </xf>
    <xf numFmtId="164" fontId="8" fillId="0" borderId="38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2" fillId="3" borderId="39">
      <alignment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4" fontId="4" fillId="0" borderId="40">
      <alignment horizontal="left" wrapTex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4" fontId="4" fillId="0" borderId="14">
      <alignment horizontal="left" wrapText="1" indent="1"/>
      <protection/>
    </xf>
    <xf numFmtId="164" fontId="12" fillId="0" borderId="25">
      <alignment horizontal="left" wrapText="1" indent="2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4" fillId="0" borderId="7">
      <alignment horizontal="left" wrapText="1" inden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2" fillId="3" borderId="13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4" fontId="4" fillId="0" borderId="5">
      <alignment wrapText="1"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4" fillId="0" borderId="39">
      <alignment wrapText="1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4" fillId="0" borderId="13">
      <alignment horizontal="left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4" fontId="2" fillId="3" borderId="41">
      <alignment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4" fillId="0" borderId="31">
      <alignment horizontal="center" wrapTex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5" fontId="4" fillId="0" borderId="33">
      <alignment horizontal="center" wrapTex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5" fontId="4" fillId="0" borderId="32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2" fillId="3" borderId="42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4" fillId="0" borderId="35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4" fillId="0" borderId="0">
      <alignment horizontal="center"/>
      <protection/>
    </xf>
    <xf numFmtId="164" fontId="4" fillId="0" borderId="35">
      <alignment/>
      <protection/>
    </xf>
    <xf numFmtId="164" fontId="4" fillId="0" borderId="35">
      <alignment/>
      <protection/>
    </xf>
    <xf numFmtId="164" fontId="4" fillId="0" borderId="35">
      <alignment/>
      <protection/>
    </xf>
    <xf numFmtId="164" fontId="4" fillId="0" borderId="35">
      <alignment/>
      <protection/>
    </xf>
    <xf numFmtId="165" fontId="4" fillId="0" borderId="13">
      <alignment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5" fontId="4" fillId="0" borderId="0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2">
      <alignment horizontal="center"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21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4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36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2" fillId="3" borderId="43">
      <alignment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6" fontId="4" fillId="0" borderId="24">
      <alignment horizontal="right"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4" fillId="2" borderId="35">
      <alignment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4" fontId="4" fillId="2" borderId="0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6" fontId="4" fillId="0" borderId="7">
      <alignment horizontal="right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4" fontId="4" fillId="0" borderId="49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4" fillId="0" borderId="19">
      <alignment horizontal="left" wrapText="1" indent="1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4" fillId="0" borderId="11">
      <alignment horizontal="left" wrapText="1" indent="1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2" fillId="3" borderId="50">
      <alignment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4" fontId="4" fillId="2" borderId="17">
      <alignment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4" fontId="13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5" fontId="2" fillId="0" borderId="0">
      <alignment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0">
      <alignment horizontal="right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5" fontId="4" fillId="0" borderId="0">
      <alignment horizontal="right"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0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4" fillId="0" borderId="5">
      <alignment horizontal="left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15">
      <alignment horizontal="left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4" fontId="4" fillId="0" borderId="39">
      <alignment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4" fontId="5" fillId="0" borderId="51">
      <alignment horizontal="left" wrapText="1"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8">
      <alignment horizontal="left" wrapText="1" inden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5" fontId="4" fillId="0" borderId="0">
      <alignment horizontal="center" wrapText="1"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5" fontId="4" fillId="0" borderId="32">
      <alignment horizontal="center" wrapText="1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4" fontId="4" fillId="0" borderId="52">
      <alignment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4" fontId="4" fillId="0" borderId="53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4" fontId="2" fillId="3" borderId="35">
      <alignment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16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4" fontId="2" fillId="0" borderId="3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8" fontId="0" fillId="0" borderId="0" applyFill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1045">
      <alignment/>
      <protection/>
    </xf>
    <xf numFmtId="164" fontId="17" fillId="0" borderId="0" xfId="1045" applyFont="1" applyBorder="1" applyAlignment="1">
      <alignment horizontal="center" vertical="center" wrapText="1"/>
      <protection/>
    </xf>
    <xf numFmtId="164" fontId="18" fillId="0" borderId="0" xfId="0" applyFont="1" applyBorder="1" applyAlignment="1">
      <alignment horizontal="center" wrapText="1"/>
    </xf>
    <xf numFmtId="164" fontId="19" fillId="0" borderId="0" xfId="1045" applyFont="1">
      <alignment/>
      <protection/>
    </xf>
    <xf numFmtId="164" fontId="18" fillId="0" borderId="24" xfId="1045" applyFont="1" applyBorder="1" applyAlignment="1">
      <alignment horizontal="center" vertical="center" wrapText="1"/>
      <protection/>
    </xf>
    <xf numFmtId="164" fontId="20" fillId="0" borderId="24" xfId="1048" applyFont="1" applyBorder="1" applyAlignment="1">
      <alignment horizontal="center" vertical="center" wrapText="1"/>
      <protection/>
    </xf>
    <xf numFmtId="164" fontId="21" fillId="0" borderId="24" xfId="1048" applyFont="1" applyBorder="1" applyAlignment="1">
      <alignment horizontal="center" vertical="center" wrapText="1"/>
      <protection/>
    </xf>
    <xf numFmtId="164" fontId="22" fillId="0" borderId="24" xfId="1045" applyFont="1" applyBorder="1" applyAlignment="1">
      <alignment horizontal="center"/>
      <protection/>
    </xf>
    <xf numFmtId="164" fontId="22" fillId="0" borderId="24" xfId="1045" applyFont="1" applyBorder="1" applyAlignment="1">
      <alignment horizontal="justify"/>
      <protection/>
    </xf>
    <xf numFmtId="166" fontId="22" fillId="0" borderId="24" xfId="1045" applyNumberFormat="1" applyFont="1" applyBorder="1" applyAlignment="1">
      <alignment shrinkToFit="1"/>
      <protection/>
    </xf>
    <xf numFmtId="169" fontId="22" fillId="0" borderId="24" xfId="1045" applyNumberFormat="1" applyFont="1" applyBorder="1" applyAlignment="1">
      <alignment shrinkToFit="1"/>
      <protection/>
    </xf>
    <xf numFmtId="164" fontId="22" fillId="6" borderId="24" xfId="1045" applyFont="1" applyFill="1" applyBorder="1" applyAlignment="1">
      <alignment horizontal="center"/>
      <protection/>
    </xf>
    <xf numFmtId="164" fontId="22" fillId="6" borderId="24" xfId="1045" applyFont="1" applyFill="1" applyBorder="1" applyAlignment="1">
      <alignment horizontal="justify"/>
      <protection/>
    </xf>
    <xf numFmtId="166" fontId="22" fillId="6" borderId="24" xfId="1045" applyNumberFormat="1" applyFont="1" applyFill="1" applyBorder="1" applyAlignment="1">
      <alignment shrinkToFit="1"/>
      <protection/>
    </xf>
    <xf numFmtId="169" fontId="22" fillId="6" borderId="24" xfId="1045" applyNumberFormat="1" applyFont="1" applyFill="1" applyBorder="1" applyAlignment="1">
      <alignment shrinkToFit="1"/>
      <protection/>
    </xf>
    <xf numFmtId="164" fontId="23" fillId="0" borderId="24" xfId="1045" applyFont="1" applyBorder="1" applyAlignment="1">
      <alignment horizontal="center"/>
      <protection/>
    </xf>
    <xf numFmtId="164" fontId="23" fillId="0" borderId="24" xfId="1045" applyFont="1" applyBorder="1" applyAlignment="1">
      <alignment horizontal="justify" vertical="center" wrapText="1"/>
      <protection/>
    </xf>
    <xf numFmtId="166" fontId="23" fillId="0" borderId="24" xfId="1045" applyNumberFormat="1" applyFont="1" applyBorder="1" applyAlignment="1">
      <alignment shrinkToFit="1"/>
      <protection/>
    </xf>
    <xf numFmtId="169" fontId="23" fillId="0" borderId="24" xfId="1045" applyNumberFormat="1" applyFont="1" applyBorder="1" applyAlignment="1">
      <alignment shrinkToFit="1"/>
      <protection/>
    </xf>
    <xf numFmtId="165" fontId="24" fillId="0" borderId="24" xfId="1048" applyNumberFormat="1" applyFont="1" applyFill="1" applyBorder="1" applyAlignment="1">
      <alignment horizontal="center" shrinkToFit="1"/>
      <protection/>
    </xf>
    <xf numFmtId="164" fontId="24" fillId="0" borderId="24" xfId="1048" applyFont="1" applyFill="1" applyBorder="1" applyAlignment="1">
      <alignment horizontal="justify" wrapText="1"/>
      <protection/>
    </xf>
    <xf numFmtId="166" fontId="24" fillId="0" borderId="24" xfId="1045" applyNumberFormat="1" applyFont="1" applyBorder="1" applyAlignment="1">
      <alignment shrinkToFit="1"/>
      <protection/>
    </xf>
    <xf numFmtId="169" fontId="24" fillId="0" borderId="24" xfId="1045" applyNumberFormat="1" applyFont="1" applyBorder="1" applyAlignment="1">
      <alignment shrinkToFit="1"/>
      <protection/>
    </xf>
    <xf numFmtId="165" fontId="22" fillId="0" borderId="24" xfId="1048" applyNumberFormat="1" applyFont="1" applyFill="1" applyBorder="1" applyAlignment="1">
      <alignment horizontal="center" shrinkToFit="1"/>
      <protection/>
    </xf>
    <xf numFmtId="164" fontId="22" fillId="0" borderId="24" xfId="1048" applyFont="1" applyFill="1" applyBorder="1" applyAlignment="1">
      <alignment horizontal="justify" wrapText="1"/>
      <protection/>
    </xf>
    <xf numFmtId="166" fontId="22" fillId="0" borderId="24" xfId="1048" applyNumberFormat="1" applyFont="1" applyFill="1" applyBorder="1" applyAlignment="1">
      <alignment shrinkToFit="1"/>
      <protection/>
    </xf>
    <xf numFmtId="165" fontId="23" fillId="0" borderId="24" xfId="1048" applyNumberFormat="1" applyFont="1" applyFill="1" applyBorder="1" applyAlignment="1">
      <alignment horizontal="center" shrinkToFit="1"/>
      <protection/>
    </xf>
    <xf numFmtId="164" fontId="23" fillId="0" borderId="24" xfId="1048" applyFont="1" applyFill="1" applyBorder="1" applyAlignment="1">
      <alignment horizontal="justify" wrapText="1"/>
      <protection/>
    </xf>
    <xf numFmtId="166" fontId="23" fillId="0" borderId="24" xfId="1048" applyNumberFormat="1" applyFont="1" applyFill="1" applyBorder="1" applyAlignment="1">
      <alignment shrinkToFit="1"/>
      <protection/>
    </xf>
    <xf numFmtId="169" fontId="19" fillId="0" borderId="24" xfId="1045" applyNumberFormat="1" applyFont="1" applyBorder="1" applyAlignment="1">
      <alignment shrinkToFit="1"/>
      <protection/>
    </xf>
    <xf numFmtId="166" fontId="19" fillId="0" borderId="24" xfId="1045" applyNumberFormat="1" applyFont="1" applyBorder="1" applyAlignment="1">
      <alignment shrinkToFit="1"/>
      <protection/>
    </xf>
    <xf numFmtId="164" fontId="22" fillId="0" borderId="24" xfId="1045" applyFont="1" applyBorder="1" applyAlignment="1">
      <alignment horizontal="justify" vertical="center" wrapText="1"/>
      <protection/>
    </xf>
    <xf numFmtId="164" fontId="23" fillId="0" borderId="24" xfId="1045" applyFont="1" applyBorder="1" applyAlignment="1">
      <alignment horizontal="justify" wrapText="1"/>
      <protection/>
    </xf>
    <xf numFmtId="164" fontId="25" fillId="0" borderId="0" xfId="1045" applyFont="1">
      <alignment/>
      <protection/>
    </xf>
    <xf numFmtId="164" fontId="24" fillId="0" borderId="24" xfId="1045" applyFont="1" applyBorder="1" applyAlignment="1">
      <alignment horizontal="center"/>
      <protection/>
    </xf>
    <xf numFmtId="164" fontId="24" fillId="0" borderId="24" xfId="1045" applyFont="1" applyBorder="1" applyAlignment="1">
      <alignment horizontal="justify" vertical="center" wrapText="1"/>
      <protection/>
    </xf>
    <xf numFmtId="165" fontId="24" fillId="6" borderId="24" xfId="1048" applyNumberFormat="1" applyFont="1" applyFill="1" applyBorder="1" applyAlignment="1">
      <alignment horizontal="center" shrinkToFit="1"/>
      <protection/>
    </xf>
    <xf numFmtId="164" fontId="22" fillId="0" borderId="24" xfId="1045" applyFont="1" applyBorder="1" applyAlignment="1">
      <alignment horizontal="justify" wrapText="1"/>
      <protection/>
    </xf>
    <xf numFmtId="164" fontId="24" fillId="0" borderId="24" xfId="1045" applyFont="1" applyBorder="1" applyAlignment="1">
      <alignment horizontal="center" wrapText="1"/>
      <protection/>
    </xf>
    <xf numFmtId="166" fontId="23" fillId="0" borderId="24" xfId="1045" applyNumberFormat="1" applyFont="1" applyFill="1" applyBorder="1" applyAlignment="1">
      <alignment shrinkToFit="1"/>
      <protection/>
    </xf>
    <xf numFmtId="166" fontId="24" fillId="0" borderId="24" xfId="1045" applyNumberFormat="1" applyFont="1" applyFill="1" applyBorder="1" applyAlignment="1">
      <alignment shrinkToFit="1"/>
      <protection/>
    </xf>
    <xf numFmtId="164" fontId="24" fillId="2" borderId="24" xfId="1048" applyFont="1" applyFill="1" applyBorder="1" applyAlignment="1">
      <alignment horizontal="justify" wrapText="1"/>
      <protection/>
    </xf>
    <xf numFmtId="166" fontId="26" fillId="0" borderId="24" xfId="1045" applyNumberFormat="1" applyFont="1" applyBorder="1" applyAlignment="1">
      <alignment shrinkToFit="1"/>
      <protection/>
    </xf>
    <xf numFmtId="164" fontId="24" fillId="0" borderId="24" xfId="1045" applyFont="1" applyBorder="1" applyAlignment="1">
      <alignment horizontal="center" vertical="top"/>
      <protection/>
    </xf>
    <xf numFmtId="164" fontId="24" fillId="0" borderId="21" xfId="0" applyFont="1" applyFill="1" applyBorder="1" applyAlignment="1">
      <alignment horizontal="justify" vertical="top" wrapText="1"/>
    </xf>
    <xf numFmtId="164" fontId="22" fillId="2" borderId="24" xfId="1048" applyFont="1" applyFill="1" applyBorder="1" applyAlignment="1">
      <alignment horizontal="justify" wrapText="1"/>
      <protection/>
    </xf>
    <xf numFmtId="166" fontId="22" fillId="0" borderId="24" xfId="1045" applyNumberFormat="1" applyFont="1" applyFill="1" applyBorder="1" applyAlignment="1">
      <alignment shrinkToFit="1"/>
      <protection/>
    </xf>
    <xf numFmtId="164" fontId="23" fillId="2" borderId="24" xfId="1048" applyFont="1" applyFill="1" applyBorder="1" applyAlignment="1">
      <alignment horizontal="justify" wrapText="1"/>
      <protection/>
    </xf>
    <xf numFmtId="164" fontId="22" fillId="0" borderId="24" xfId="1048" applyFont="1" applyFill="1" applyBorder="1" applyAlignment="1">
      <alignment horizontal="center"/>
      <protection/>
    </xf>
    <xf numFmtId="164" fontId="22" fillId="0" borderId="24" xfId="1048" applyFont="1" applyBorder="1" applyAlignment="1">
      <alignment horizontal="justify" vertical="center" wrapText="1"/>
      <protection/>
    </xf>
    <xf numFmtId="164" fontId="22" fillId="0" borderId="24" xfId="1048" applyFont="1" applyBorder="1" applyAlignment="1">
      <alignment horizontal="center"/>
      <protection/>
    </xf>
    <xf numFmtId="164" fontId="27" fillId="0" borderId="24" xfId="1048" applyFont="1" applyBorder="1" applyAlignment="1">
      <alignment horizontal="center"/>
      <protection/>
    </xf>
    <xf numFmtId="164" fontId="19" fillId="0" borderId="24" xfId="1048" applyFont="1" applyBorder="1" applyAlignment="1">
      <alignment horizontal="justify" vertical="center" wrapText="1"/>
      <protection/>
    </xf>
    <xf numFmtId="164" fontId="23" fillId="0" borderId="24" xfId="1048" applyFont="1" applyBorder="1" applyAlignment="1">
      <alignment horizontal="center"/>
      <protection/>
    </xf>
    <xf numFmtId="164" fontId="23" fillId="0" borderId="24" xfId="1048" applyFont="1" applyBorder="1" applyAlignment="1">
      <alignment horizontal="justify" wrapText="1"/>
      <protection/>
    </xf>
    <xf numFmtId="164" fontId="24" fillId="0" borderId="24" xfId="1048" applyFont="1" applyBorder="1" applyAlignment="1">
      <alignment horizontal="center"/>
      <protection/>
    </xf>
    <xf numFmtId="164" fontId="23" fillId="0" borderId="24" xfId="1048" applyFont="1" applyBorder="1" applyAlignment="1">
      <alignment horizontal="justify" vertical="center" wrapText="1"/>
      <protection/>
    </xf>
    <xf numFmtId="164" fontId="24" fillId="0" borderId="24" xfId="1048" applyFont="1" applyBorder="1" applyAlignment="1">
      <alignment horizontal="justify" vertical="center" wrapText="1"/>
      <protection/>
    </xf>
    <xf numFmtId="165" fontId="19" fillId="0" borderId="54" xfId="1048" applyNumberFormat="1" applyFont="1" applyFill="1" applyBorder="1" applyAlignment="1">
      <alignment horizontal="center" shrinkToFit="1"/>
      <protection/>
    </xf>
    <xf numFmtId="164" fontId="19" fillId="0" borderId="24" xfId="1048" applyFont="1" applyFill="1" applyBorder="1" applyAlignment="1">
      <alignment horizontal="justify" wrapText="1"/>
      <protection/>
    </xf>
    <xf numFmtId="169" fontId="19" fillId="2" borderId="24" xfId="1045" applyNumberFormat="1" applyFont="1" applyFill="1" applyBorder="1" applyAlignment="1">
      <alignment shrinkToFit="1"/>
      <protection/>
    </xf>
    <xf numFmtId="165" fontId="28" fillId="0" borderId="55" xfId="743" applyFont="1" applyBorder="1" applyProtection="1">
      <alignment horizontal="center" wrapText="1"/>
      <protection/>
    </xf>
    <xf numFmtId="164" fontId="23" fillId="0" borderId="55" xfId="1048" applyFont="1" applyFill="1" applyBorder="1" applyAlignment="1">
      <alignment horizontal="justify" wrapText="1"/>
      <protection/>
    </xf>
    <xf numFmtId="165" fontId="29" fillId="0" borderId="55" xfId="743" applyFont="1" applyBorder="1" applyProtection="1">
      <alignment horizontal="center" wrapText="1"/>
      <protection/>
    </xf>
    <xf numFmtId="164" fontId="24" fillId="0" borderId="55" xfId="1048" applyFont="1" applyFill="1" applyBorder="1" applyAlignment="1">
      <alignment horizontal="justify" wrapText="1"/>
      <protection/>
    </xf>
    <xf numFmtId="169" fontId="23" fillId="2" borderId="24" xfId="1045" applyNumberFormat="1" applyFont="1" applyFill="1" applyBorder="1" applyAlignment="1">
      <alignment shrinkToFit="1"/>
      <protection/>
    </xf>
    <xf numFmtId="169" fontId="24" fillId="2" borderId="24" xfId="1045" applyNumberFormat="1" applyFont="1" applyFill="1" applyBorder="1" applyAlignment="1">
      <alignment shrinkToFit="1"/>
      <protection/>
    </xf>
    <xf numFmtId="165" fontId="28" fillId="0" borderId="24" xfId="804" applyNumberFormat="1" applyFont="1" applyBorder="1" applyProtection="1">
      <alignment horizontal="center"/>
      <protection/>
    </xf>
    <xf numFmtId="164" fontId="28" fillId="0" borderId="24" xfId="620" applyNumberFormat="1" applyFont="1" applyBorder="1" applyAlignment="1" applyProtection="1">
      <alignment horizontal="justify" wrapText="1"/>
      <protection/>
    </xf>
    <xf numFmtId="165" fontId="29" fillId="0" borderId="24" xfId="804" applyNumberFormat="1" applyFont="1" applyBorder="1" applyProtection="1">
      <alignment horizontal="center"/>
      <protection/>
    </xf>
    <xf numFmtId="164" fontId="29" fillId="0" borderId="24" xfId="620" applyNumberFormat="1" applyFont="1" applyBorder="1" applyAlignment="1" applyProtection="1">
      <alignment horizontal="justify" wrapText="1"/>
      <protection/>
    </xf>
    <xf numFmtId="164" fontId="24" fillId="2" borderId="24" xfId="0" applyFont="1" applyFill="1" applyBorder="1" applyAlignment="1">
      <alignment horizontal="left" wrapText="1"/>
    </xf>
    <xf numFmtId="164" fontId="24" fillId="0" borderId="24" xfId="0" applyFont="1" applyBorder="1" applyAlignment="1">
      <alignment horizontal="justify" wrapText="1"/>
    </xf>
    <xf numFmtId="164" fontId="24" fillId="0" borderId="24" xfId="0" applyFont="1" applyBorder="1" applyAlignment="1">
      <alignment horizontal="justify" vertical="top" wrapText="1"/>
    </xf>
    <xf numFmtId="164" fontId="28" fillId="0" borderId="24" xfId="1048" applyFont="1" applyBorder="1" applyAlignment="1">
      <alignment horizontal="center"/>
      <protection/>
    </xf>
    <xf numFmtId="164" fontId="19" fillId="0" borderId="24" xfId="1048" applyFont="1" applyBorder="1" applyAlignment="1">
      <alignment horizontal="justify" wrapText="1"/>
      <protection/>
    </xf>
    <xf numFmtId="164" fontId="29" fillId="0" borderId="24" xfId="1048" applyFont="1" applyBorder="1" applyAlignment="1">
      <alignment horizontal="center"/>
      <protection/>
    </xf>
    <xf numFmtId="164" fontId="24" fillId="0" borderId="24" xfId="1048" applyFont="1" applyBorder="1" applyAlignment="1">
      <alignment horizontal="justify" wrapText="1"/>
      <protection/>
    </xf>
    <xf numFmtId="164" fontId="0" fillId="0" borderId="24" xfId="1045" applyFont="1" applyBorder="1">
      <alignment/>
      <protection/>
    </xf>
    <xf numFmtId="164" fontId="22" fillId="0" borderId="24" xfId="1048" applyFont="1" applyBorder="1">
      <alignment/>
      <protection/>
    </xf>
    <xf numFmtId="164" fontId="0" fillId="0" borderId="0" xfId="1045" applyFill="1">
      <alignment/>
      <protection/>
    </xf>
    <xf numFmtId="164" fontId="0" fillId="0" borderId="0" xfId="0" applyAlignment="1">
      <alignment horizontal="justify"/>
    </xf>
    <xf numFmtId="164" fontId="19" fillId="0" borderId="0" xfId="0" applyFont="1" applyAlignment="1">
      <alignment/>
    </xf>
    <xf numFmtId="164" fontId="20" fillId="0" borderId="24" xfId="0" applyFont="1" applyBorder="1" applyAlignment="1">
      <alignment horizontal="center" vertical="center" wrapText="1" readingOrder="1"/>
    </xf>
    <xf numFmtId="164" fontId="30" fillId="0" borderId="24" xfId="1048" applyFont="1" applyBorder="1" applyAlignment="1">
      <alignment horizontal="center" vertical="center" wrapText="1"/>
      <protection/>
    </xf>
    <xf numFmtId="164" fontId="22" fillId="0" borderId="24" xfId="1045" applyFont="1" applyBorder="1" applyAlignment="1">
      <alignment horizontal="center" vertical="center" wrapText="1"/>
      <protection/>
    </xf>
    <xf numFmtId="164" fontId="20" fillId="0" borderId="24" xfId="0" applyFont="1" applyBorder="1" applyAlignment="1">
      <alignment horizontal="justify" vertical="top" wrapText="1" readingOrder="1"/>
    </xf>
    <xf numFmtId="165" fontId="20" fillId="0" borderId="24" xfId="0" applyNumberFormat="1" applyFont="1" applyBorder="1" applyAlignment="1">
      <alignment horizontal="center" wrapText="1" readingOrder="1"/>
    </xf>
    <xf numFmtId="166" fontId="18" fillId="0" borderId="24" xfId="0" applyNumberFormat="1" applyFont="1" applyBorder="1" applyAlignment="1">
      <alignment shrinkToFit="1"/>
    </xf>
    <xf numFmtId="169" fontId="18" fillId="0" borderId="24" xfId="0" applyNumberFormat="1" applyFont="1" applyBorder="1" applyAlignment="1">
      <alignment shrinkToFit="1"/>
    </xf>
    <xf numFmtId="164" fontId="31" fillId="0" borderId="24" xfId="0" applyFont="1" applyBorder="1" applyAlignment="1">
      <alignment horizontal="justify" vertical="top" wrapText="1" readingOrder="1"/>
    </xf>
    <xf numFmtId="165" fontId="31" fillId="0" borderId="24" xfId="0" applyNumberFormat="1" applyFont="1" applyBorder="1" applyAlignment="1">
      <alignment horizontal="center" wrapText="1" readingOrder="1"/>
    </xf>
    <xf numFmtId="166" fontId="32" fillId="0" borderId="24" xfId="0" applyNumberFormat="1" applyFont="1" applyBorder="1" applyAlignment="1">
      <alignment shrinkToFit="1"/>
    </xf>
    <xf numFmtId="169" fontId="32" fillId="0" borderId="24" xfId="0" applyNumberFormat="1" applyFont="1" applyBorder="1" applyAlignment="1">
      <alignment shrinkToFit="1"/>
    </xf>
    <xf numFmtId="164" fontId="20" fillId="0" borderId="55" xfId="1004" applyNumberFormat="1" applyFont="1" applyBorder="1" applyAlignment="1" applyProtection="1">
      <alignment horizontal="justify" wrapText="1"/>
      <protection/>
    </xf>
    <xf numFmtId="165" fontId="20" fillId="0" borderId="55" xfId="0" applyNumberFormat="1" applyFont="1" applyBorder="1" applyAlignment="1">
      <alignment horizontal="center" wrapText="1" readingOrder="1"/>
    </xf>
    <xf numFmtId="164" fontId="31" fillId="0" borderId="55" xfId="1004" applyNumberFormat="1" applyFont="1" applyBorder="1" applyAlignment="1" applyProtection="1">
      <alignment horizontal="justify" wrapText="1"/>
      <protection/>
    </xf>
    <xf numFmtId="165" fontId="31" fillId="0" borderId="55" xfId="0" applyNumberFormat="1" applyFont="1" applyBorder="1" applyAlignment="1">
      <alignment horizontal="center" wrapText="1" readingOrder="1"/>
    </xf>
    <xf numFmtId="164" fontId="31" fillId="0" borderId="20" xfId="594" applyFont="1" applyBorder="1" applyAlignment="1" applyProtection="1">
      <alignment horizontal="justify" wrapText="1"/>
      <protection/>
    </xf>
    <xf numFmtId="164" fontId="31" fillId="0" borderId="40" xfId="594" applyFont="1" applyAlignment="1" applyProtection="1">
      <alignment horizontal="justify" wrapText="1"/>
      <protection/>
    </xf>
    <xf numFmtId="164" fontId="31" fillId="0" borderId="24" xfId="0" applyFont="1" applyBorder="1" applyAlignment="1">
      <alignment horizontal="justify" wrapText="1" readingOrder="1"/>
    </xf>
    <xf numFmtId="164" fontId="20" fillId="0" borderId="24" xfId="0" applyFont="1" applyBorder="1" applyAlignment="1">
      <alignment horizontal="justify" wrapText="1" readingOrder="1"/>
    </xf>
    <xf numFmtId="164" fontId="20" fillId="0" borderId="53" xfId="999" applyNumberFormat="1" applyFont="1" applyBorder="1" applyAlignment="1" applyProtection="1">
      <alignment horizontal="justify" wrapText="1"/>
      <protection/>
    </xf>
    <xf numFmtId="164" fontId="18" fillId="0" borderId="3" xfId="0" applyFont="1" applyBorder="1" applyAlignment="1">
      <alignment shrinkToFit="1"/>
    </xf>
    <xf numFmtId="166" fontId="18" fillId="0" borderId="3" xfId="0" applyNumberFormat="1" applyFont="1" applyBorder="1" applyAlignment="1">
      <alignment shrinkToFit="1"/>
    </xf>
    <xf numFmtId="170" fontId="18" fillId="0" borderId="56" xfId="0" applyNumberFormat="1" applyFont="1" applyBorder="1" applyAlignment="1">
      <alignment shrinkToFit="1"/>
    </xf>
  </cellXfs>
  <cellStyles count="10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3" xfId="22"/>
    <cellStyle name="br 4" xfId="23"/>
    <cellStyle name="br 5" xfId="24"/>
    <cellStyle name="col" xfId="25"/>
    <cellStyle name="col 2" xfId="26"/>
    <cellStyle name="col 3" xfId="27"/>
    <cellStyle name="col 4" xfId="28"/>
    <cellStyle name="col 5" xfId="29"/>
    <cellStyle name="Normal_Расчет Пермь" xfId="30"/>
    <cellStyle name="style0" xfId="31"/>
    <cellStyle name="style0 2" xfId="32"/>
    <cellStyle name="style0 2 2" xfId="33"/>
    <cellStyle name="style0 3" xfId="34"/>
    <cellStyle name="style0 3 2" xfId="35"/>
    <cellStyle name="style0 4" xfId="36"/>
    <cellStyle name="style0 4 2" xfId="37"/>
    <cellStyle name="style0 5" xfId="38"/>
    <cellStyle name="style0 5 2" xfId="39"/>
    <cellStyle name="style0 6" xfId="40"/>
    <cellStyle name="style0 7" xfId="41"/>
    <cellStyle name="style0 8" xfId="42"/>
    <cellStyle name="style0 9" xfId="43"/>
    <cellStyle name="td" xfId="44"/>
    <cellStyle name="td 2" xfId="45"/>
    <cellStyle name="td 2 2" xfId="46"/>
    <cellStyle name="td 3" xfId="47"/>
    <cellStyle name="td 3 2" xfId="48"/>
    <cellStyle name="td 4" xfId="49"/>
    <cellStyle name="td 4 2" xfId="50"/>
    <cellStyle name="td 5" xfId="51"/>
    <cellStyle name="td 5 2" xfId="52"/>
    <cellStyle name="td 6" xfId="53"/>
    <cellStyle name="td 7" xfId="54"/>
    <cellStyle name="td 8" xfId="55"/>
    <cellStyle name="td 9" xfId="56"/>
    <cellStyle name="tr" xfId="57"/>
    <cellStyle name="tr 2" xfId="58"/>
    <cellStyle name="tr 3" xfId="59"/>
    <cellStyle name="tr 4" xfId="60"/>
    <cellStyle name="tr 5" xfId="61"/>
    <cellStyle name="xl100" xfId="62"/>
    <cellStyle name="xl100 2" xfId="63"/>
    <cellStyle name="xl100 3" xfId="64"/>
    <cellStyle name="xl100 4" xfId="65"/>
    <cellStyle name="xl100 5" xfId="66"/>
    <cellStyle name="xl101" xfId="67"/>
    <cellStyle name="xl101 2" xfId="68"/>
    <cellStyle name="xl101 3" xfId="69"/>
    <cellStyle name="xl101 4" xfId="70"/>
    <cellStyle name="xl101 5" xfId="71"/>
    <cellStyle name="xl102" xfId="72"/>
    <cellStyle name="xl102 2" xfId="73"/>
    <cellStyle name="xl102 3" xfId="74"/>
    <cellStyle name="xl102 4" xfId="75"/>
    <cellStyle name="xl102 5" xfId="76"/>
    <cellStyle name="xl103" xfId="77"/>
    <cellStyle name="xl103 2" xfId="78"/>
    <cellStyle name="xl103 3" xfId="79"/>
    <cellStyle name="xl103 4" xfId="80"/>
    <cellStyle name="xl103 5" xfId="81"/>
    <cellStyle name="xl104" xfId="82"/>
    <cellStyle name="xl104 2" xfId="83"/>
    <cellStyle name="xl104 3" xfId="84"/>
    <cellStyle name="xl104 4" xfId="85"/>
    <cellStyle name="xl104 5" xfId="86"/>
    <cellStyle name="xl105" xfId="87"/>
    <cellStyle name="xl105 2" xfId="88"/>
    <cellStyle name="xl105 3" xfId="89"/>
    <cellStyle name="xl105 4" xfId="90"/>
    <cellStyle name="xl105 5" xfId="91"/>
    <cellStyle name="xl106" xfId="92"/>
    <cellStyle name="xl106 2" xfId="93"/>
    <cellStyle name="xl106 3" xfId="94"/>
    <cellStyle name="xl106 4" xfId="95"/>
    <cellStyle name="xl106 5" xfId="96"/>
    <cellStyle name="xl107" xfId="97"/>
    <cellStyle name="xl107 2" xfId="98"/>
    <cellStyle name="xl107 3" xfId="99"/>
    <cellStyle name="xl107 4" xfId="100"/>
    <cellStyle name="xl107 5" xfId="101"/>
    <cellStyle name="xl108" xfId="102"/>
    <cellStyle name="xl108 2" xfId="103"/>
    <cellStyle name="xl108 3" xfId="104"/>
    <cellStyle name="xl108 4" xfId="105"/>
    <cellStyle name="xl108 5" xfId="106"/>
    <cellStyle name="xl109" xfId="107"/>
    <cellStyle name="xl109 2" xfId="108"/>
    <cellStyle name="xl109 3" xfId="109"/>
    <cellStyle name="xl109 4" xfId="110"/>
    <cellStyle name="xl109 5" xfId="111"/>
    <cellStyle name="xl110" xfId="112"/>
    <cellStyle name="xl110 2" xfId="113"/>
    <cellStyle name="xl110 3" xfId="114"/>
    <cellStyle name="xl110 4" xfId="115"/>
    <cellStyle name="xl110 5" xfId="116"/>
    <cellStyle name="xl111" xfId="117"/>
    <cellStyle name="xl111 2" xfId="118"/>
    <cellStyle name="xl111 3" xfId="119"/>
    <cellStyle name="xl111 4" xfId="120"/>
    <cellStyle name="xl111 5" xfId="121"/>
    <cellStyle name="xl112" xfId="122"/>
    <cellStyle name="xl112 2" xfId="123"/>
    <cellStyle name="xl112 3" xfId="124"/>
    <cellStyle name="xl112 4" xfId="125"/>
    <cellStyle name="xl112 5" xfId="126"/>
    <cellStyle name="xl113" xfId="127"/>
    <cellStyle name="xl113 2" xfId="128"/>
    <cellStyle name="xl113 3" xfId="129"/>
    <cellStyle name="xl113 4" xfId="130"/>
    <cellStyle name="xl113 5" xfId="131"/>
    <cellStyle name="xl114" xfId="132"/>
    <cellStyle name="xl114 2" xfId="133"/>
    <cellStyle name="xl114 3" xfId="134"/>
    <cellStyle name="xl114 4" xfId="135"/>
    <cellStyle name="xl114 5" xfId="136"/>
    <cellStyle name="xl115" xfId="137"/>
    <cellStyle name="xl115 2" xfId="138"/>
    <cellStyle name="xl115 3" xfId="139"/>
    <cellStyle name="xl115 4" xfId="140"/>
    <cellStyle name="xl115 5" xfId="141"/>
    <cellStyle name="xl116" xfId="142"/>
    <cellStyle name="xl116 2" xfId="143"/>
    <cellStyle name="xl116 3" xfId="144"/>
    <cellStyle name="xl116 4" xfId="145"/>
    <cellStyle name="xl116 5" xfId="146"/>
    <cellStyle name="xl117" xfId="147"/>
    <cellStyle name="xl117 2" xfId="148"/>
    <cellStyle name="xl117 3" xfId="149"/>
    <cellStyle name="xl117 4" xfId="150"/>
    <cellStyle name="xl117 5" xfId="151"/>
    <cellStyle name="xl118" xfId="152"/>
    <cellStyle name="xl118 2" xfId="153"/>
    <cellStyle name="xl118 3" xfId="154"/>
    <cellStyle name="xl118 4" xfId="155"/>
    <cellStyle name="xl118 5" xfId="156"/>
    <cellStyle name="xl119" xfId="157"/>
    <cellStyle name="xl119 2" xfId="158"/>
    <cellStyle name="xl119 3" xfId="159"/>
    <cellStyle name="xl119 4" xfId="160"/>
    <cellStyle name="xl119 5" xfId="161"/>
    <cellStyle name="xl120" xfId="162"/>
    <cellStyle name="xl120 2" xfId="163"/>
    <cellStyle name="xl120 3" xfId="164"/>
    <cellStyle name="xl120 4" xfId="165"/>
    <cellStyle name="xl120 5" xfId="166"/>
    <cellStyle name="xl121" xfId="167"/>
    <cellStyle name="xl121 2" xfId="168"/>
    <cellStyle name="xl121 3" xfId="169"/>
    <cellStyle name="xl121 4" xfId="170"/>
    <cellStyle name="xl121 5" xfId="171"/>
    <cellStyle name="xl122" xfId="172"/>
    <cellStyle name="xl122 2" xfId="173"/>
    <cellStyle name="xl122 3" xfId="174"/>
    <cellStyle name="xl122 4" xfId="175"/>
    <cellStyle name="xl122 5" xfId="176"/>
    <cellStyle name="xl123" xfId="177"/>
    <cellStyle name="xl123 2" xfId="178"/>
    <cellStyle name="xl123 3" xfId="179"/>
    <cellStyle name="xl123 4" xfId="180"/>
    <cellStyle name="xl123 5" xfId="181"/>
    <cellStyle name="xl124" xfId="182"/>
    <cellStyle name="xl124 2" xfId="183"/>
    <cellStyle name="xl124 3" xfId="184"/>
    <cellStyle name="xl124 4" xfId="185"/>
    <cellStyle name="xl124 5" xfId="186"/>
    <cellStyle name="xl125" xfId="187"/>
    <cellStyle name="xl125 2" xfId="188"/>
    <cellStyle name="xl125 3" xfId="189"/>
    <cellStyle name="xl125 4" xfId="190"/>
    <cellStyle name="xl125 5" xfId="191"/>
    <cellStyle name="xl126" xfId="192"/>
    <cellStyle name="xl126 2" xfId="193"/>
    <cellStyle name="xl126 3" xfId="194"/>
    <cellStyle name="xl126 4" xfId="195"/>
    <cellStyle name="xl126 5" xfId="196"/>
    <cellStyle name="xl127" xfId="197"/>
    <cellStyle name="xl127 2" xfId="198"/>
    <cellStyle name="xl127 3" xfId="199"/>
    <cellStyle name="xl127 4" xfId="200"/>
    <cellStyle name="xl127 5" xfId="201"/>
    <cellStyle name="xl128" xfId="202"/>
    <cellStyle name="xl128 2" xfId="203"/>
    <cellStyle name="xl128 3" xfId="204"/>
    <cellStyle name="xl128 4" xfId="205"/>
    <cellStyle name="xl128 5" xfId="206"/>
    <cellStyle name="xl129" xfId="207"/>
    <cellStyle name="xl129 2" xfId="208"/>
    <cellStyle name="xl129 3" xfId="209"/>
    <cellStyle name="xl129 4" xfId="210"/>
    <cellStyle name="xl129 5" xfId="211"/>
    <cellStyle name="xl130" xfId="212"/>
    <cellStyle name="xl130 2" xfId="213"/>
    <cellStyle name="xl130 3" xfId="214"/>
    <cellStyle name="xl130 4" xfId="215"/>
    <cellStyle name="xl130 5" xfId="216"/>
    <cellStyle name="xl131" xfId="217"/>
    <cellStyle name="xl131 2" xfId="218"/>
    <cellStyle name="xl131 3" xfId="219"/>
    <cellStyle name="xl131 4" xfId="220"/>
    <cellStyle name="xl131 5" xfId="221"/>
    <cellStyle name="xl132" xfId="222"/>
    <cellStyle name="xl132 2" xfId="223"/>
    <cellStyle name="xl132 3" xfId="224"/>
    <cellStyle name="xl132 4" xfId="225"/>
    <cellStyle name="xl132 5" xfId="226"/>
    <cellStyle name="xl133" xfId="227"/>
    <cellStyle name="xl133 2" xfId="228"/>
    <cellStyle name="xl133 3" xfId="229"/>
    <cellStyle name="xl133 4" xfId="230"/>
    <cellStyle name="xl133 5" xfId="231"/>
    <cellStyle name="xl134" xfId="232"/>
    <cellStyle name="xl134 2" xfId="233"/>
    <cellStyle name="xl134 3" xfId="234"/>
    <cellStyle name="xl134 4" xfId="235"/>
    <cellStyle name="xl134 5" xfId="236"/>
    <cellStyle name="xl135" xfId="237"/>
    <cellStyle name="xl135 2" xfId="238"/>
    <cellStyle name="xl135 3" xfId="239"/>
    <cellStyle name="xl135 4" xfId="240"/>
    <cellStyle name="xl135 5" xfId="241"/>
    <cellStyle name="xl136" xfId="242"/>
    <cellStyle name="xl136 2" xfId="243"/>
    <cellStyle name="xl136 3" xfId="244"/>
    <cellStyle name="xl136 4" xfId="245"/>
    <cellStyle name="xl136 5" xfId="246"/>
    <cellStyle name="xl137" xfId="247"/>
    <cellStyle name="xl137 2" xfId="248"/>
    <cellStyle name="xl137 3" xfId="249"/>
    <cellStyle name="xl137 4" xfId="250"/>
    <cellStyle name="xl137 5" xfId="251"/>
    <cellStyle name="xl138" xfId="252"/>
    <cellStyle name="xl138 2" xfId="253"/>
    <cellStyle name="xl138 3" xfId="254"/>
    <cellStyle name="xl138 4" xfId="255"/>
    <cellStyle name="xl138 5" xfId="256"/>
    <cellStyle name="xl139" xfId="257"/>
    <cellStyle name="xl139 2" xfId="258"/>
    <cellStyle name="xl139 3" xfId="259"/>
    <cellStyle name="xl139 4" xfId="260"/>
    <cellStyle name="xl139 5" xfId="261"/>
    <cellStyle name="xl140" xfId="262"/>
    <cellStyle name="xl140 2" xfId="263"/>
    <cellStyle name="xl140 3" xfId="264"/>
    <cellStyle name="xl140 4" xfId="265"/>
    <cellStyle name="xl140 5" xfId="266"/>
    <cellStyle name="xl141" xfId="267"/>
    <cellStyle name="xl141 2" xfId="268"/>
    <cellStyle name="xl141 3" xfId="269"/>
    <cellStyle name="xl141 4" xfId="270"/>
    <cellStyle name="xl141 5" xfId="271"/>
    <cellStyle name="xl142" xfId="272"/>
    <cellStyle name="xl142 2" xfId="273"/>
    <cellStyle name="xl142 3" xfId="274"/>
    <cellStyle name="xl142 4" xfId="275"/>
    <cellStyle name="xl142 5" xfId="276"/>
    <cellStyle name="xl143" xfId="277"/>
    <cellStyle name="xl143 2" xfId="278"/>
    <cellStyle name="xl143 3" xfId="279"/>
    <cellStyle name="xl143 4" xfId="280"/>
    <cellStyle name="xl143 5" xfId="281"/>
    <cellStyle name="xl144" xfId="282"/>
    <cellStyle name="xl144 2" xfId="283"/>
    <cellStyle name="xl144 3" xfId="284"/>
    <cellStyle name="xl144 4" xfId="285"/>
    <cellStyle name="xl144 5" xfId="286"/>
    <cellStyle name="xl145" xfId="287"/>
    <cellStyle name="xl145 2" xfId="288"/>
    <cellStyle name="xl145 3" xfId="289"/>
    <cellStyle name="xl145 4" xfId="290"/>
    <cellStyle name="xl145 5" xfId="291"/>
    <cellStyle name="xl146" xfId="292"/>
    <cellStyle name="xl146 2" xfId="293"/>
    <cellStyle name="xl146 3" xfId="294"/>
    <cellStyle name="xl146 4" xfId="295"/>
    <cellStyle name="xl146 5" xfId="296"/>
    <cellStyle name="xl147" xfId="297"/>
    <cellStyle name="xl147 2" xfId="298"/>
    <cellStyle name="xl147 3" xfId="299"/>
    <cellStyle name="xl147 4" xfId="300"/>
    <cellStyle name="xl147 5" xfId="301"/>
    <cellStyle name="xl148" xfId="302"/>
    <cellStyle name="xl148 2" xfId="303"/>
    <cellStyle name="xl148 3" xfId="304"/>
    <cellStyle name="xl148 4" xfId="305"/>
    <cellStyle name="xl148 5" xfId="306"/>
    <cellStyle name="xl149" xfId="307"/>
    <cellStyle name="xl149 2" xfId="308"/>
    <cellStyle name="xl149 3" xfId="309"/>
    <cellStyle name="xl149 4" xfId="310"/>
    <cellStyle name="xl149 5" xfId="311"/>
    <cellStyle name="xl150" xfId="312"/>
    <cellStyle name="xl150 2" xfId="313"/>
    <cellStyle name="xl150 3" xfId="314"/>
    <cellStyle name="xl150 4" xfId="315"/>
    <cellStyle name="xl150 5" xfId="316"/>
    <cellStyle name="xl151" xfId="317"/>
    <cellStyle name="xl151 2" xfId="318"/>
    <cellStyle name="xl151 3" xfId="319"/>
    <cellStyle name="xl151 4" xfId="320"/>
    <cellStyle name="xl151 5" xfId="321"/>
    <cellStyle name="xl152" xfId="322"/>
    <cellStyle name="xl152 2" xfId="323"/>
    <cellStyle name="xl152 3" xfId="324"/>
    <cellStyle name="xl152 4" xfId="325"/>
    <cellStyle name="xl152 5" xfId="326"/>
    <cellStyle name="xl153" xfId="327"/>
    <cellStyle name="xl153 2" xfId="328"/>
    <cellStyle name="xl153 3" xfId="329"/>
    <cellStyle name="xl153 4" xfId="330"/>
    <cellStyle name="xl153 5" xfId="331"/>
    <cellStyle name="xl154" xfId="332"/>
    <cellStyle name="xl154 2" xfId="333"/>
    <cellStyle name="xl154 3" xfId="334"/>
    <cellStyle name="xl154 4" xfId="335"/>
    <cellStyle name="xl154 5" xfId="336"/>
    <cellStyle name="xl155" xfId="337"/>
    <cellStyle name="xl155 2" xfId="338"/>
    <cellStyle name="xl155 3" xfId="339"/>
    <cellStyle name="xl155 4" xfId="340"/>
    <cellStyle name="xl155 5" xfId="341"/>
    <cellStyle name="xl156" xfId="342"/>
    <cellStyle name="xl156 2" xfId="343"/>
    <cellStyle name="xl156 3" xfId="344"/>
    <cellStyle name="xl156 4" xfId="345"/>
    <cellStyle name="xl156 5" xfId="346"/>
    <cellStyle name="xl157" xfId="347"/>
    <cellStyle name="xl157 2" xfId="348"/>
    <cellStyle name="xl157 3" xfId="349"/>
    <cellStyle name="xl157 4" xfId="350"/>
    <cellStyle name="xl157 5" xfId="351"/>
    <cellStyle name="xl158" xfId="352"/>
    <cellStyle name="xl158 2" xfId="353"/>
    <cellStyle name="xl158 3" xfId="354"/>
    <cellStyle name="xl158 4" xfId="355"/>
    <cellStyle name="xl158 5" xfId="356"/>
    <cellStyle name="xl159" xfId="357"/>
    <cellStyle name="xl159 2" xfId="358"/>
    <cellStyle name="xl159 3" xfId="359"/>
    <cellStyle name="xl159 4" xfId="360"/>
    <cellStyle name="xl159 5" xfId="361"/>
    <cellStyle name="xl160" xfId="362"/>
    <cellStyle name="xl160 2" xfId="363"/>
    <cellStyle name="xl160 3" xfId="364"/>
    <cellStyle name="xl160 4" xfId="365"/>
    <cellStyle name="xl160 5" xfId="366"/>
    <cellStyle name="xl161" xfId="367"/>
    <cellStyle name="xl161 2" xfId="368"/>
    <cellStyle name="xl161 3" xfId="369"/>
    <cellStyle name="xl161 4" xfId="370"/>
    <cellStyle name="xl161 5" xfId="371"/>
    <cellStyle name="xl162" xfId="372"/>
    <cellStyle name="xl162 2" xfId="373"/>
    <cellStyle name="xl162 3" xfId="374"/>
    <cellStyle name="xl162 4" xfId="375"/>
    <cellStyle name="xl162 5" xfId="376"/>
    <cellStyle name="xl163" xfId="377"/>
    <cellStyle name="xl163 2" xfId="378"/>
    <cellStyle name="xl163 3" xfId="379"/>
    <cellStyle name="xl163 4" xfId="380"/>
    <cellStyle name="xl163 5" xfId="381"/>
    <cellStyle name="xl164" xfId="382"/>
    <cellStyle name="xl164 2" xfId="383"/>
    <cellStyle name="xl164 3" xfId="384"/>
    <cellStyle name="xl164 4" xfId="385"/>
    <cellStyle name="xl164 5" xfId="386"/>
    <cellStyle name="xl165" xfId="387"/>
    <cellStyle name="xl165 2" xfId="388"/>
    <cellStyle name="xl165 3" xfId="389"/>
    <cellStyle name="xl165 4" xfId="390"/>
    <cellStyle name="xl165 5" xfId="391"/>
    <cellStyle name="xl166" xfId="392"/>
    <cellStyle name="xl166 2" xfId="393"/>
    <cellStyle name="xl166 3" xfId="394"/>
    <cellStyle name="xl166 4" xfId="395"/>
    <cellStyle name="xl166 5" xfId="396"/>
    <cellStyle name="xl167" xfId="397"/>
    <cellStyle name="xl167 2" xfId="398"/>
    <cellStyle name="xl167 3" xfId="399"/>
    <cellStyle name="xl167 4" xfId="400"/>
    <cellStyle name="xl167 5" xfId="401"/>
    <cellStyle name="xl168" xfId="402"/>
    <cellStyle name="xl168 2" xfId="403"/>
    <cellStyle name="xl168 3" xfId="404"/>
    <cellStyle name="xl168 4" xfId="405"/>
    <cellStyle name="xl168 5" xfId="406"/>
    <cellStyle name="xl169" xfId="407"/>
    <cellStyle name="xl169 2" xfId="408"/>
    <cellStyle name="xl169 3" xfId="409"/>
    <cellStyle name="xl169 4" xfId="410"/>
    <cellStyle name="xl169 5" xfId="411"/>
    <cellStyle name="xl170" xfId="412"/>
    <cellStyle name="xl170 2" xfId="413"/>
    <cellStyle name="xl170 3" xfId="414"/>
    <cellStyle name="xl170 4" xfId="415"/>
    <cellStyle name="xl170 5" xfId="416"/>
    <cellStyle name="xl171" xfId="417"/>
    <cellStyle name="xl172" xfId="418"/>
    <cellStyle name="xl173" xfId="419"/>
    <cellStyle name="xl174" xfId="420"/>
    <cellStyle name="xl175" xfId="421"/>
    <cellStyle name="xl176" xfId="422"/>
    <cellStyle name="xl177" xfId="423"/>
    <cellStyle name="xl178" xfId="424"/>
    <cellStyle name="xl179" xfId="425"/>
    <cellStyle name="xl180" xfId="426"/>
    <cellStyle name="xl181" xfId="427"/>
    <cellStyle name="xl182" xfId="428"/>
    <cellStyle name="xl183" xfId="429"/>
    <cellStyle name="xl184" xfId="430"/>
    <cellStyle name="xl185" xfId="431"/>
    <cellStyle name="xl186" xfId="432"/>
    <cellStyle name="xl187" xfId="433"/>
    <cellStyle name="xl188" xfId="434"/>
    <cellStyle name="xl189" xfId="435"/>
    <cellStyle name="xl190" xfId="436"/>
    <cellStyle name="xl191" xfId="437"/>
    <cellStyle name="xl192" xfId="438"/>
    <cellStyle name="xl193" xfId="439"/>
    <cellStyle name="xl194" xfId="440"/>
    <cellStyle name="xl195" xfId="441"/>
    <cellStyle name="xl196" xfId="442"/>
    <cellStyle name="xl197" xfId="443"/>
    <cellStyle name="xl198" xfId="444"/>
    <cellStyle name="xl199" xfId="445"/>
    <cellStyle name="xl200" xfId="446"/>
    <cellStyle name="xl201" xfId="447"/>
    <cellStyle name="xl202" xfId="448"/>
    <cellStyle name="xl203" xfId="449"/>
    <cellStyle name="xl204" xfId="450"/>
    <cellStyle name="xl21" xfId="451"/>
    <cellStyle name="xl21 2" xfId="452"/>
    <cellStyle name="xl21 2 2" xfId="453"/>
    <cellStyle name="xl21 3" xfId="454"/>
    <cellStyle name="xl21 3 2" xfId="455"/>
    <cellStyle name="xl21 4" xfId="456"/>
    <cellStyle name="xl21 4 2" xfId="457"/>
    <cellStyle name="xl21 5" xfId="458"/>
    <cellStyle name="xl21 5 2" xfId="459"/>
    <cellStyle name="xl21 6" xfId="460"/>
    <cellStyle name="xl21 7" xfId="461"/>
    <cellStyle name="xl21 8" xfId="462"/>
    <cellStyle name="xl21 9" xfId="463"/>
    <cellStyle name="xl22" xfId="464"/>
    <cellStyle name="xl22 2" xfId="465"/>
    <cellStyle name="xl22 2 2" xfId="466"/>
    <cellStyle name="xl22 3" xfId="467"/>
    <cellStyle name="xl22 3 2" xfId="468"/>
    <cellStyle name="xl22 4" xfId="469"/>
    <cellStyle name="xl22 4 2" xfId="470"/>
    <cellStyle name="xl22 5" xfId="471"/>
    <cellStyle name="xl22 5 2" xfId="472"/>
    <cellStyle name="xl22 6" xfId="473"/>
    <cellStyle name="xl22 7" xfId="474"/>
    <cellStyle name="xl22 8" xfId="475"/>
    <cellStyle name="xl22 9" xfId="476"/>
    <cellStyle name="xl23" xfId="477"/>
    <cellStyle name="xl23 2" xfId="478"/>
    <cellStyle name="xl23 2 2" xfId="479"/>
    <cellStyle name="xl23 3" xfId="480"/>
    <cellStyle name="xl23 3 2" xfId="481"/>
    <cellStyle name="xl23 4" xfId="482"/>
    <cellStyle name="xl23 4 2" xfId="483"/>
    <cellStyle name="xl23 5" xfId="484"/>
    <cellStyle name="xl23 5 2" xfId="485"/>
    <cellStyle name="xl23 6" xfId="486"/>
    <cellStyle name="xl23 7" xfId="487"/>
    <cellStyle name="xl23 8" xfId="488"/>
    <cellStyle name="xl23 9" xfId="489"/>
    <cellStyle name="xl24" xfId="490"/>
    <cellStyle name="xl24 2" xfId="491"/>
    <cellStyle name="xl24 2 2" xfId="492"/>
    <cellStyle name="xl24 3" xfId="493"/>
    <cellStyle name="xl24 3 2" xfId="494"/>
    <cellStyle name="xl24 4" xfId="495"/>
    <cellStyle name="xl24 4 2" xfId="496"/>
    <cellStyle name="xl24 5" xfId="497"/>
    <cellStyle name="xl24 5 2" xfId="498"/>
    <cellStyle name="xl24 6" xfId="499"/>
    <cellStyle name="xl24 7" xfId="500"/>
    <cellStyle name="xl24 8" xfId="501"/>
    <cellStyle name="xl24 9" xfId="502"/>
    <cellStyle name="xl25" xfId="503"/>
    <cellStyle name="xl25 2" xfId="504"/>
    <cellStyle name="xl25 2 2" xfId="505"/>
    <cellStyle name="xl25 3" xfId="506"/>
    <cellStyle name="xl25 3 2" xfId="507"/>
    <cellStyle name="xl25 4" xfId="508"/>
    <cellStyle name="xl25 4 2" xfId="509"/>
    <cellStyle name="xl25 5" xfId="510"/>
    <cellStyle name="xl25 5 2" xfId="511"/>
    <cellStyle name="xl25 6" xfId="512"/>
    <cellStyle name="xl25 7" xfId="513"/>
    <cellStyle name="xl25 8" xfId="514"/>
    <cellStyle name="xl25 9" xfId="515"/>
    <cellStyle name="xl26" xfId="516"/>
    <cellStyle name="xl26 2" xfId="517"/>
    <cellStyle name="xl26 2 2" xfId="518"/>
    <cellStyle name="xl26 3" xfId="519"/>
    <cellStyle name="xl26 3 2" xfId="520"/>
    <cellStyle name="xl26 4" xfId="521"/>
    <cellStyle name="xl26 4 2" xfId="522"/>
    <cellStyle name="xl26 5" xfId="523"/>
    <cellStyle name="xl26 5 2" xfId="524"/>
    <cellStyle name="xl26 6" xfId="525"/>
    <cellStyle name="xl26 7" xfId="526"/>
    <cellStyle name="xl26 8" xfId="527"/>
    <cellStyle name="xl26 9" xfId="528"/>
    <cellStyle name="xl27" xfId="529"/>
    <cellStyle name="xl27 2" xfId="530"/>
    <cellStyle name="xl27 2 2" xfId="531"/>
    <cellStyle name="xl27 3" xfId="532"/>
    <cellStyle name="xl27 3 2" xfId="533"/>
    <cellStyle name="xl27 4" xfId="534"/>
    <cellStyle name="xl27 4 2" xfId="535"/>
    <cellStyle name="xl27 5" xfId="536"/>
    <cellStyle name="xl27 5 2" xfId="537"/>
    <cellStyle name="xl27 6" xfId="538"/>
    <cellStyle name="xl27 7" xfId="539"/>
    <cellStyle name="xl27 8" xfId="540"/>
    <cellStyle name="xl27 9" xfId="541"/>
    <cellStyle name="xl28" xfId="542"/>
    <cellStyle name="xl28 2" xfId="543"/>
    <cellStyle name="xl28 2 2" xfId="544"/>
    <cellStyle name="xl28 3" xfId="545"/>
    <cellStyle name="xl28 3 2" xfId="546"/>
    <cellStyle name="xl28 4" xfId="547"/>
    <cellStyle name="xl28 4 2" xfId="548"/>
    <cellStyle name="xl28 5" xfId="549"/>
    <cellStyle name="xl28 5 2" xfId="550"/>
    <cellStyle name="xl28 6" xfId="551"/>
    <cellStyle name="xl28 7" xfId="552"/>
    <cellStyle name="xl28 8" xfId="553"/>
    <cellStyle name="xl28 9" xfId="554"/>
    <cellStyle name="xl29" xfId="555"/>
    <cellStyle name="xl29 2" xfId="556"/>
    <cellStyle name="xl29 2 2" xfId="557"/>
    <cellStyle name="xl29 3" xfId="558"/>
    <cellStyle name="xl29 3 2" xfId="559"/>
    <cellStyle name="xl29 4" xfId="560"/>
    <cellStyle name="xl29 4 2" xfId="561"/>
    <cellStyle name="xl29 5" xfId="562"/>
    <cellStyle name="xl29 5 2" xfId="563"/>
    <cellStyle name="xl29 6" xfId="564"/>
    <cellStyle name="xl29 7" xfId="565"/>
    <cellStyle name="xl29 8" xfId="566"/>
    <cellStyle name="xl29 9" xfId="567"/>
    <cellStyle name="xl30" xfId="568"/>
    <cellStyle name="xl30 2" xfId="569"/>
    <cellStyle name="xl30 2 2" xfId="570"/>
    <cellStyle name="xl30 3" xfId="571"/>
    <cellStyle name="xl30 3 2" xfId="572"/>
    <cellStyle name="xl30 4" xfId="573"/>
    <cellStyle name="xl30 4 2" xfId="574"/>
    <cellStyle name="xl30 5" xfId="575"/>
    <cellStyle name="xl30 5 2" xfId="576"/>
    <cellStyle name="xl30 6" xfId="577"/>
    <cellStyle name="xl30 7" xfId="578"/>
    <cellStyle name="xl30 8" xfId="579"/>
    <cellStyle name="xl30 9" xfId="580"/>
    <cellStyle name="xl31" xfId="581"/>
    <cellStyle name="xl31 2" xfId="582"/>
    <cellStyle name="xl31 2 2" xfId="583"/>
    <cellStyle name="xl31 3" xfId="584"/>
    <cellStyle name="xl31 3 2" xfId="585"/>
    <cellStyle name="xl31 4" xfId="586"/>
    <cellStyle name="xl31 4 2" xfId="587"/>
    <cellStyle name="xl31 5" xfId="588"/>
    <cellStyle name="xl31 5 2" xfId="589"/>
    <cellStyle name="xl31 6" xfId="590"/>
    <cellStyle name="xl31 7" xfId="591"/>
    <cellStyle name="xl31 8" xfId="592"/>
    <cellStyle name="xl31 9" xfId="593"/>
    <cellStyle name="xl32" xfId="594"/>
    <cellStyle name="xl32 2" xfId="595"/>
    <cellStyle name="xl32 2 2" xfId="596"/>
    <cellStyle name="xl32 3" xfId="597"/>
    <cellStyle name="xl32 3 2" xfId="598"/>
    <cellStyle name="xl32 4" xfId="599"/>
    <cellStyle name="xl32 4 2" xfId="600"/>
    <cellStyle name="xl32 5" xfId="601"/>
    <cellStyle name="xl32 5 2" xfId="602"/>
    <cellStyle name="xl32 6" xfId="603"/>
    <cellStyle name="xl32 7" xfId="604"/>
    <cellStyle name="xl32 8" xfId="605"/>
    <cellStyle name="xl32 9" xfId="606"/>
    <cellStyle name="xl33" xfId="607"/>
    <cellStyle name="xl33 2" xfId="608"/>
    <cellStyle name="xl33 2 2" xfId="609"/>
    <cellStyle name="xl33 3" xfId="610"/>
    <cellStyle name="xl33 3 2" xfId="611"/>
    <cellStyle name="xl33 4" xfId="612"/>
    <cellStyle name="xl33 4 2" xfId="613"/>
    <cellStyle name="xl33 5" xfId="614"/>
    <cellStyle name="xl33 5 2" xfId="615"/>
    <cellStyle name="xl33 6" xfId="616"/>
    <cellStyle name="xl33 7" xfId="617"/>
    <cellStyle name="xl33 8" xfId="618"/>
    <cellStyle name="xl33 9" xfId="619"/>
    <cellStyle name="xl34" xfId="620"/>
    <cellStyle name="xl34 10" xfId="621"/>
    <cellStyle name="xl34 11" xfId="622"/>
    <cellStyle name="xl34 12" xfId="623"/>
    <cellStyle name="xl34 13" xfId="624"/>
    <cellStyle name="xl34 14" xfId="625"/>
    <cellStyle name="xl34 2" xfId="626"/>
    <cellStyle name="xl34 2 2" xfId="627"/>
    <cellStyle name="xl34 3" xfId="628"/>
    <cellStyle name="xl34 3 2" xfId="629"/>
    <cellStyle name="xl34 4" xfId="630"/>
    <cellStyle name="xl34 4 2" xfId="631"/>
    <cellStyle name="xl34 5" xfId="632"/>
    <cellStyle name="xl34 5 2" xfId="633"/>
    <cellStyle name="xl34 6" xfId="634"/>
    <cellStyle name="xl34 7" xfId="635"/>
    <cellStyle name="xl34 8" xfId="636"/>
    <cellStyle name="xl34 9" xfId="637"/>
    <cellStyle name="xl35" xfId="638"/>
    <cellStyle name="xl35 10" xfId="639"/>
    <cellStyle name="xl35 2" xfId="640"/>
    <cellStyle name="xl35 2 2" xfId="641"/>
    <cellStyle name="xl35 3" xfId="642"/>
    <cellStyle name="xl35 3 2" xfId="643"/>
    <cellStyle name="xl35 4" xfId="644"/>
    <cellStyle name="xl35 4 2" xfId="645"/>
    <cellStyle name="xl35 5" xfId="646"/>
    <cellStyle name="xl35 5 2" xfId="647"/>
    <cellStyle name="xl35 6" xfId="648"/>
    <cellStyle name="xl35 7" xfId="649"/>
    <cellStyle name="xl35 8" xfId="650"/>
    <cellStyle name="xl35 9" xfId="651"/>
    <cellStyle name="xl36" xfId="652"/>
    <cellStyle name="xl36 2" xfId="653"/>
    <cellStyle name="xl36 2 2" xfId="654"/>
    <cellStyle name="xl36 3" xfId="655"/>
    <cellStyle name="xl36 3 2" xfId="656"/>
    <cellStyle name="xl36 4" xfId="657"/>
    <cellStyle name="xl36 4 2" xfId="658"/>
    <cellStyle name="xl36 5" xfId="659"/>
    <cellStyle name="xl36 5 2" xfId="660"/>
    <cellStyle name="xl36 6" xfId="661"/>
    <cellStyle name="xl36 7" xfId="662"/>
    <cellStyle name="xl36 8" xfId="663"/>
    <cellStyle name="xl36 9" xfId="664"/>
    <cellStyle name="xl37" xfId="665"/>
    <cellStyle name="xl37 2" xfId="666"/>
    <cellStyle name="xl37 2 2" xfId="667"/>
    <cellStyle name="xl37 3" xfId="668"/>
    <cellStyle name="xl37 3 2" xfId="669"/>
    <cellStyle name="xl37 4" xfId="670"/>
    <cellStyle name="xl37 4 2" xfId="671"/>
    <cellStyle name="xl37 5" xfId="672"/>
    <cellStyle name="xl37 5 2" xfId="673"/>
    <cellStyle name="xl37 6" xfId="674"/>
    <cellStyle name="xl37 7" xfId="675"/>
    <cellStyle name="xl37 8" xfId="676"/>
    <cellStyle name="xl37 9" xfId="677"/>
    <cellStyle name="xl38" xfId="678"/>
    <cellStyle name="xl38 2" xfId="679"/>
    <cellStyle name="xl38 2 2" xfId="680"/>
    <cellStyle name="xl38 3" xfId="681"/>
    <cellStyle name="xl38 3 2" xfId="682"/>
    <cellStyle name="xl38 4" xfId="683"/>
    <cellStyle name="xl38 4 2" xfId="684"/>
    <cellStyle name="xl38 5" xfId="685"/>
    <cellStyle name="xl38 5 2" xfId="686"/>
    <cellStyle name="xl38 6" xfId="687"/>
    <cellStyle name="xl38 7" xfId="688"/>
    <cellStyle name="xl38 8" xfId="689"/>
    <cellStyle name="xl38 9" xfId="690"/>
    <cellStyle name="xl39" xfId="691"/>
    <cellStyle name="xl39 2" xfId="692"/>
    <cellStyle name="xl39 2 2" xfId="693"/>
    <cellStyle name="xl39 3" xfId="694"/>
    <cellStyle name="xl39 3 2" xfId="695"/>
    <cellStyle name="xl39 4" xfId="696"/>
    <cellStyle name="xl39 4 2" xfId="697"/>
    <cellStyle name="xl39 5" xfId="698"/>
    <cellStyle name="xl39 5 2" xfId="699"/>
    <cellStyle name="xl39 6" xfId="700"/>
    <cellStyle name="xl39 7" xfId="701"/>
    <cellStyle name="xl39 8" xfId="702"/>
    <cellStyle name="xl39 9" xfId="703"/>
    <cellStyle name="xl40" xfId="704"/>
    <cellStyle name="xl40 2" xfId="705"/>
    <cellStyle name="xl40 2 2" xfId="706"/>
    <cellStyle name="xl40 3" xfId="707"/>
    <cellStyle name="xl40 3 2" xfId="708"/>
    <cellStyle name="xl40 4" xfId="709"/>
    <cellStyle name="xl40 4 2" xfId="710"/>
    <cellStyle name="xl40 5" xfId="711"/>
    <cellStyle name="xl40 5 2" xfId="712"/>
    <cellStyle name="xl40 6" xfId="713"/>
    <cellStyle name="xl40 7" xfId="714"/>
    <cellStyle name="xl40 8" xfId="715"/>
    <cellStyle name="xl40 9" xfId="716"/>
    <cellStyle name="xl41" xfId="717"/>
    <cellStyle name="xl41 2" xfId="718"/>
    <cellStyle name="xl41 2 2" xfId="719"/>
    <cellStyle name="xl41 3" xfId="720"/>
    <cellStyle name="xl41 3 2" xfId="721"/>
    <cellStyle name="xl41 4" xfId="722"/>
    <cellStyle name="xl41 4 2" xfId="723"/>
    <cellStyle name="xl41 5" xfId="724"/>
    <cellStyle name="xl41 5 2" xfId="725"/>
    <cellStyle name="xl41 6" xfId="726"/>
    <cellStyle name="xl41 7" xfId="727"/>
    <cellStyle name="xl41 8" xfId="728"/>
    <cellStyle name="xl41 9" xfId="729"/>
    <cellStyle name="xl42" xfId="730"/>
    <cellStyle name="xl42 2" xfId="731"/>
    <cellStyle name="xl42 2 2" xfId="732"/>
    <cellStyle name="xl42 3" xfId="733"/>
    <cellStyle name="xl42 3 2" xfId="734"/>
    <cellStyle name="xl42 4" xfId="735"/>
    <cellStyle name="xl42 4 2" xfId="736"/>
    <cellStyle name="xl42 5" xfId="737"/>
    <cellStyle name="xl42 5 2" xfId="738"/>
    <cellStyle name="xl42 6" xfId="739"/>
    <cellStyle name="xl42 7" xfId="740"/>
    <cellStyle name="xl42 8" xfId="741"/>
    <cellStyle name="xl42 9" xfId="742"/>
    <cellStyle name="xl43" xfId="743"/>
    <cellStyle name="xl43 2" xfId="744"/>
    <cellStyle name="xl43 2 2" xfId="745"/>
    <cellStyle name="xl43 3" xfId="746"/>
    <cellStyle name="xl43 3 2" xfId="747"/>
    <cellStyle name="xl43 4" xfId="748"/>
    <cellStyle name="xl43 4 2" xfId="749"/>
    <cellStyle name="xl43 5" xfId="750"/>
    <cellStyle name="xl43 5 2" xfId="751"/>
    <cellStyle name="xl43 6" xfId="752"/>
    <cellStyle name="xl43 7" xfId="753"/>
    <cellStyle name="xl43 8" xfId="754"/>
    <cellStyle name="xl43 9" xfId="755"/>
    <cellStyle name="xl44" xfId="756"/>
    <cellStyle name="xl44 2" xfId="757"/>
    <cellStyle name="xl44 2 2" xfId="758"/>
    <cellStyle name="xl44 3" xfId="759"/>
    <cellStyle name="xl44 3 2" xfId="760"/>
    <cellStyle name="xl44 4" xfId="761"/>
    <cellStyle name="xl44 4 2" xfId="762"/>
    <cellStyle name="xl44 5" xfId="763"/>
    <cellStyle name="xl44 5 2" xfId="764"/>
    <cellStyle name="xl44 6" xfId="765"/>
    <cellStyle name="xl44 7" xfId="766"/>
    <cellStyle name="xl44 8" xfId="767"/>
    <cellStyle name="xl44 9" xfId="768"/>
    <cellStyle name="xl45" xfId="769"/>
    <cellStyle name="xl45 2" xfId="770"/>
    <cellStyle name="xl45 3" xfId="771"/>
    <cellStyle name="xl45 4" xfId="772"/>
    <cellStyle name="xl45 5" xfId="773"/>
    <cellStyle name="xl46" xfId="774"/>
    <cellStyle name="xl46 2" xfId="775"/>
    <cellStyle name="xl46 3" xfId="776"/>
    <cellStyle name="xl46 4" xfId="777"/>
    <cellStyle name="xl46 5" xfId="778"/>
    <cellStyle name="xl47" xfId="779"/>
    <cellStyle name="xl47 2" xfId="780"/>
    <cellStyle name="xl47 3" xfId="781"/>
    <cellStyle name="xl47 4" xfId="782"/>
    <cellStyle name="xl47 5" xfId="783"/>
    <cellStyle name="xl48" xfId="784"/>
    <cellStyle name="xl48 2" xfId="785"/>
    <cellStyle name="xl48 3" xfId="786"/>
    <cellStyle name="xl48 4" xfId="787"/>
    <cellStyle name="xl48 5" xfId="788"/>
    <cellStyle name="xl49" xfId="789"/>
    <cellStyle name="xl49 2" xfId="790"/>
    <cellStyle name="xl49 3" xfId="791"/>
    <cellStyle name="xl49 4" xfId="792"/>
    <cellStyle name="xl49 5" xfId="793"/>
    <cellStyle name="xl50" xfId="794"/>
    <cellStyle name="xl50 2" xfId="795"/>
    <cellStyle name="xl50 3" xfId="796"/>
    <cellStyle name="xl50 4" xfId="797"/>
    <cellStyle name="xl50 5" xfId="798"/>
    <cellStyle name="xl51" xfId="799"/>
    <cellStyle name="xl51 2" xfId="800"/>
    <cellStyle name="xl51 3" xfId="801"/>
    <cellStyle name="xl51 4" xfId="802"/>
    <cellStyle name="xl51 5" xfId="803"/>
    <cellStyle name="xl52" xfId="804"/>
    <cellStyle name="xl52 2" xfId="805"/>
    <cellStyle name="xl52 3" xfId="806"/>
    <cellStyle name="xl52 4" xfId="807"/>
    <cellStyle name="xl52 5" xfId="808"/>
    <cellStyle name="xl53" xfId="809"/>
    <cellStyle name="xl53 2" xfId="810"/>
    <cellStyle name="xl53 3" xfId="811"/>
    <cellStyle name="xl53 4" xfId="812"/>
    <cellStyle name="xl53 5" xfId="813"/>
    <cellStyle name="xl54" xfId="814"/>
    <cellStyle name="xl54 2" xfId="815"/>
    <cellStyle name="xl54 3" xfId="816"/>
    <cellStyle name="xl54 4" xfId="817"/>
    <cellStyle name="xl54 5" xfId="818"/>
    <cellStyle name="xl55" xfId="819"/>
    <cellStyle name="xl55 2" xfId="820"/>
    <cellStyle name="xl55 3" xfId="821"/>
    <cellStyle name="xl55 4" xfId="822"/>
    <cellStyle name="xl55 5" xfId="823"/>
    <cellStyle name="xl56" xfId="824"/>
    <cellStyle name="xl56 2" xfId="825"/>
    <cellStyle name="xl56 3" xfId="826"/>
    <cellStyle name="xl56 4" xfId="827"/>
    <cellStyle name="xl56 5" xfId="828"/>
    <cellStyle name="xl57" xfId="829"/>
    <cellStyle name="xl57 2" xfId="830"/>
    <cellStyle name="xl57 3" xfId="831"/>
    <cellStyle name="xl57 4" xfId="832"/>
    <cellStyle name="xl57 5" xfId="833"/>
    <cellStyle name="xl58" xfId="834"/>
    <cellStyle name="xl58 2" xfId="835"/>
    <cellStyle name="xl58 3" xfId="836"/>
    <cellStyle name="xl58 4" xfId="837"/>
    <cellStyle name="xl58 5" xfId="838"/>
    <cellStyle name="xl59" xfId="839"/>
    <cellStyle name="xl59 2" xfId="840"/>
    <cellStyle name="xl59 3" xfId="841"/>
    <cellStyle name="xl59 4" xfId="842"/>
    <cellStyle name="xl59 5" xfId="843"/>
    <cellStyle name="xl60" xfId="844"/>
    <cellStyle name="xl60 2" xfId="845"/>
    <cellStyle name="xl60 3" xfId="846"/>
    <cellStyle name="xl60 4" xfId="847"/>
    <cellStyle name="xl60 5" xfId="848"/>
    <cellStyle name="xl61" xfId="849"/>
    <cellStyle name="xl61 2" xfId="850"/>
    <cellStyle name="xl61 3" xfId="851"/>
    <cellStyle name="xl61 4" xfId="852"/>
    <cellStyle name="xl61 5" xfId="853"/>
    <cellStyle name="xl62" xfId="854"/>
    <cellStyle name="xl62 2" xfId="855"/>
    <cellStyle name="xl62 3" xfId="856"/>
    <cellStyle name="xl62 4" xfId="857"/>
    <cellStyle name="xl62 5" xfId="858"/>
    <cellStyle name="xl63" xfId="859"/>
    <cellStyle name="xl63 2" xfId="860"/>
    <cellStyle name="xl63 3" xfId="861"/>
    <cellStyle name="xl63 4" xfId="862"/>
    <cellStyle name="xl63 5" xfId="863"/>
    <cellStyle name="xl64" xfId="864"/>
    <cellStyle name="xl64 2" xfId="865"/>
    <cellStyle name="xl64 3" xfId="866"/>
    <cellStyle name="xl64 4" xfId="867"/>
    <cellStyle name="xl64 5" xfId="868"/>
    <cellStyle name="xl65" xfId="869"/>
    <cellStyle name="xl65 2" xfId="870"/>
    <cellStyle name="xl65 3" xfId="871"/>
    <cellStyle name="xl65 4" xfId="872"/>
    <cellStyle name="xl65 5" xfId="873"/>
    <cellStyle name="xl66" xfId="874"/>
    <cellStyle name="xl66 2" xfId="875"/>
    <cellStyle name="xl66 3" xfId="876"/>
    <cellStyle name="xl66 4" xfId="877"/>
    <cellStyle name="xl66 5" xfId="878"/>
    <cellStyle name="xl67" xfId="879"/>
    <cellStyle name="xl67 2" xfId="880"/>
    <cellStyle name="xl67 3" xfId="881"/>
    <cellStyle name="xl67 4" xfId="882"/>
    <cellStyle name="xl67 5" xfId="883"/>
    <cellStyle name="xl68" xfId="884"/>
    <cellStyle name="xl68 2" xfId="885"/>
    <cellStyle name="xl68 3" xfId="886"/>
    <cellStyle name="xl68 4" xfId="887"/>
    <cellStyle name="xl68 5" xfId="888"/>
    <cellStyle name="xl69" xfId="889"/>
    <cellStyle name="xl69 2" xfId="890"/>
    <cellStyle name="xl69 3" xfId="891"/>
    <cellStyle name="xl69 4" xfId="892"/>
    <cellStyle name="xl69 5" xfId="893"/>
    <cellStyle name="xl70" xfId="894"/>
    <cellStyle name="xl70 2" xfId="895"/>
    <cellStyle name="xl70 3" xfId="896"/>
    <cellStyle name="xl70 4" xfId="897"/>
    <cellStyle name="xl70 5" xfId="898"/>
    <cellStyle name="xl71" xfId="899"/>
    <cellStyle name="xl71 2" xfId="900"/>
    <cellStyle name="xl71 3" xfId="901"/>
    <cellStyle name="xl71 4" xfId="902"/>
    <cellStyle name="xl71 5" xfId="903"/>
    <cellStyle name="xl72" xfId="904"/>
    <cellStyle name="xl72 2" xfId="905"/>
    <cellStyle name="xl72 3" xfId="906"/>
    <cellStyle name="xl72 4" xfId="907"/>
    <cellStyle name="xl72 5" xfId="908"/>
    <cellStyle name="xl73" xfId="909"/>
    <cellStyle name="xl73 2" xfId="910"/>
    <cellStyle name="xl73 3" xfId="911"/>
    <cellStyle name="xl73 4" xfId="912"/>
    <cellStyle name="xl73 5" xfId="913"/>
    <cellStyle name="xl74" xfId="914"/>
    <cellStyle name="xl74 2" xfId="915"/>
    <cellStyle name="xl74 3" xfId="916"/>
    <cellStyle name="xl74 4" xfId="917"/>
    <cellStyle name="xl74 5" xfId="918"/>
    <cellStyle name="xl75" xfId="919"/>
    <cellStyle name="xl75 2" xfId="920"/>
    <cellStyle name="xl75 3" xfId="921"/>
    <cellStyle name="xl75 4" xfId="922"/>
    <cellStyle name="xl75 5" xfId="923"/>
    <cellStyle name="xl76" xfId="924"/>
    <cellStyle name="xl76 2" xfId="925"/>
    <cellStyle name="xl76 3" xfId="926"/>
    <cellStyle name="xl76 4" xfId="927"/>
    <cellStyle name="xl76 5" xfId="928"/>
    <cellStyle name="xl77" xfId="929"/>
    <cellStyle name="xl77 2" xfId="930"/>
    <cellStyle name="xl77 3" xfId="931"/>
    <cellStyle name="xl77 4" xfId="932"/>
    <cellStyle name="xl77 5" xfId="933"/>
    <cellStyle name="xl78" xfId="934"/>
    <cellStyle name="xl78 2" xfId="935"/>
    <cellStyle name="xl78 3" xfId="936"/>
    <cellStyle name="xl78 4" xfId="937"/>
    <cellStyle name="xl78 5" xfId="938"/>
    <cellStyle name="xl79" xfId="939"/>
    <cellStyle name="xl79 2" xfId="940"/>
    <cellStyle name="xl79 3" xfId="941"/>
    <cellStyle name="xl79 4" xfId="942"/>
    <cellStyle name="xl79 5" xfId="943"/>
    <cellStyle name="xl80" xfId="944"/>
    <cellStyle name="xl80 2" xfId="945"/>
    <cellStyle name="xl80 3" xfId="946"/>
    <cellStyle name="xl80 4" xfId="947"/>
    <cellStyle name="xl80 5" xfId="948"/>
    <cellStyle name="xl81" xfId="949"/>
    <cellStyle name="xl81 2" xfId="950"/>
    <cellStyle name="xl81 3" xfId="951"/>
    <cellStyle name="xl81 4" xfId="952"/>
    <cellStyle name="xl81 5" xfId="953"/>
    <cellStyle name="xl82" xfId="954"/>
    <cellStyle name="xl82 2" xfId="955"/>
    <cellStyle name="xl82 3" xfId="956"/>
    <cellStyle name="xl82 4" xfId="957"/>
    <cellStyle name="xl82 5" xfId="958"/>
    <cellStyle name="xl83" xfId="959"/>
    <cellStyle name="xl83 2" xfId="960"/>
    <cellStyle name="xl83 3" xfId="961"/>
    <cellStyle name="xl83 4" xfId="962"/>
    <cellStyle name="xl83 5" xfId="963"/>
    <cellStyle name="xl84" xfId="964"/>
    <cellStyle name="xl84 2" xfId="965"/>
    <cellStyle name="xl84 3" xfId="966"/>
    <cellStyle name="xl84 4" xfId="967"/>
    <cellStyle name="xl84 5" xfId="968"/>
    <cellStyle name="xl85" xfId="969"/>
    <cellStyle name="xl85 2" xfId="970"/>
    <cellStyle name="xl85 3" xfId="971"/>
    <cellStyle name="xl85 4" xfId="972"/>
    <cellStyle name="xl85 5" xfId="973"/>
    <cellStyle name="xl86" xfId="974"/>
    <cellStyle name="xl86 2" xfId="975"/>
    <cellStyle name="xl86 3" xfId="976"/>
    <cellStyle name="xl86 4" xfId="977"/>
    <cellStyle name="xl86 5" xfId="978"/>
    <cellStyle name="xl87" xfId="979"/>
    <cellStyle name="xl87 2" xfId="980"/>
    <cellStyle name="xl87 3" xfId="981"/>
    <cellStyle name="xl87 4" xfId="982"/>
    <cellStyle name="xl87 5" xfId="983"/>
    <cellStyle name="xl88" xfId="984"/>
    <cellStyle name="xl88 2" xfId="985"/>
    <cellStyle name="xl88 3" xfId="986"/>
    <cellStyle name="xl88 4" xfId="987"/>
    <cellStyle name="xl88 5" xfId="988"/>
    <cellStyle name="xl89" xfId="989"/>
    <cellStyle name="xl89 2" xfId="990"/>
    <cellStyle name="xl89 3" xfId="991"/>
    <cellStyle name="xl89 4" xfId="992"/>
    <cellStyle name="xl89 5" xfId="993"/>
    <cellStyle name="xl90" xfId="994"/>
    <cellStyle name="xl90 2" xfId="995"/>
    <cellStyle name="xl90 3" xfId="996"/>
    <cellStyle name="xl90 4" xfId="997"/>
    <cellStyle name="xl90 5" xfId="998"/>
    <cellStyle name="xl91" xfId="999"/>
    <cellStyle name="xl91 2" xfId="1000"/>
    <cellStyle name="xl91 3" xfId="1001"/>
    <cellStyle name="xl91 4" xfId="1002"/>
    <cellStyle name="xl91 5" xfId="1003"/>
    <cellStyle name="xl92" xfId="1004"/>
    <cellStyle name="xl92 2" xfId="1005"/>
    <cellStyle name="xl92 3" xfId="1006"/>
    <cellStyle name="xl92 4" xfId="1007"/>
    <cellStyle name="xl92 5" xfId="1008"/>
    <cellStyle name="xl93" xfId="1009"/>
    <cellStyle name="xl93 2" xfId="1010"/>
    <cellStyle name="xl93 3" xfId="1011"/>
    <cellStyle name="xl93 4" xfId="1012"/>
    <cellStyle name="xl93 5" xfId="1013"/>
    <cellStyle name="xl94" xfId="1014"/>
    <cellStyle name="xl94 2" xfId="1015"/>
    <cellStyle name="xl94 3" xfId="1016"/>
    <cellStyle name="xl94 4" xfId="1017"/>
    <cellStyle name="xl94 5" xfId="1018"/>
    <cellStyle name="xl95" xfId="1019"/>
    <cellStyle name="xl95 2" xfId="1020"/>
    <cellStyle name="xl95 3" xfId="1021"/>
    <cellStyle name="xl95 4" xfId="1022"/>
    <cellStyle name="xl95 5" xfId="1023"/>
    <cellStyle name="xl96" xfId="1024"/>
    <cellStyle name="xl96 2" xfId="1025"/>
    <cellStyle name="xl96 3" xfId="1026"/>
    <cellStyle name="xl96 4" xfId="1027"/>
    <cellStyle name="xl96 5" xfId="1028"/>
    <cellStyle name="xl97" xfId="1029"/>
    <cellStyle name="xl97 2" xfId="1030"/>
    <cellStyle name="xl97 3" xfId="1031"/>
    <cellStyle name="xl97 4" xfId="1032"/>
    <cellStyle name="xl97 5" xfId="1033"/>
    <cellStyle name="xl98" xfId="1034"/>
    <cellStyle name="xl98 2" xfId="1035"/>
    <cellStyle name="xl98 3" xfId="1036"/>
    <cellStyle name="xl98 4" xfId="1037"/>
    <cellStyle name="xl98 5" xfId="1038"/>
    <cellStyle name="xl99" xfId="1039"/>
    <cellStyle name="xl99 2" xfId="1040"/>
    <cellStyle name="xl99 3" xfId="1041"/>
    <cellStyle name="xl99 4" xfId="1042"/>
    <cellStyle name="xl99 5" xfId="1043"/>
    <cellStyle name="Денежный 2" xfId="1044"/>
    <cellStyle name="Обычный 2" xfId="1045"/>
    <cellStyle name="Обычный 2 2" xfId="1046"/>
    <cellStyle name="Обычный 2 4" xfId="1047"/>
    <cellStyle name="Обычный 3" xfId="1048"/>
    <cellStyle name="Обычный 4" xfId="10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48;&#1089;&#1087;&#1086;&#1083;&#1085;&#1077;&#1085;&#1080;&#1077;%20&#1073;-&#1090;&#1072;%20&#1088;&#1072;&#1081;&#1086;&#1085;&#1072;%20&#1085;&#1072;%2001.07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."/>
      <sheetName val="расх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="90" zoomScaleNormal="90" workbookViewId="0" topLeftCell="A1">
      <pane xSplit="2" ySplit="6" topLeftCell="D79" activePane="bottomRight" state="frozen"/>
      <selection pane="topLeft" activeCell="A1" sqref="A1"/>
      <selection pane="topRight" activeCell="D1" sqref="D1"/>
      <selection pane="bottomLeft" activeCell="A79" sqref="A79"/>
      <selection pane="bottomRight" activeCell="E52" sqref="E52"/>
    </sheetView>
  </sheetViews>
  <sheetFormatPr defaultColWidth="9.140625" defaultRowHeight="12.75"/>
  <cols>
    <col min="1" max="1" width="23.7109375" style="1" customWidth="1"/>
    <col min="2" max="2" width="53.7109375" style="1" customWidth="1"/>
    <col min="3" max="3" width="13.00390625" style="1" customWidth="1"/>
    <col min="4" max="4" width="14.00390625" style="1" customWidth="1"/>
    <col min="5" max="5" width="12.8515625" style="1" customWidth="1"/>
    <col min="6" max="6" width="8.421875" style="1" customWidth="1"/>
    <col min="7" max="7" width="12.421875" style="1" customWidth="1"/>
    <col min="8" max="8" width="13.140625" style="1" customWidth="1"/>
    <col min="9" max="9" width="7.00390625" style="1" customWidth="1"/>
    <col min="10" max="16384" width="8.8515625" style="1" customWidth="1"/>
  </cols>
  <sheetData>
    <row r="1" spans="1:9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18.75" customHeight="1">
      <c r="I4" s="4" t="s">
        <v>3</v>
      </c>
    </row>
    <row r="5" spans="1:9" ht="49.5" customHeight="1">
      <c r="A5" s="5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6" t="s">
        <v>10</v>
      </c>
      <c r="H5" s="6"/>
      <c r="I5" s="6"/>
    </row>
    <row r="6" spans="1:9" ht="63.75" customHeight="1">
      <c r="A6" s="5"/>
      <c r="B6" s="5"/>
      <c r="C6" s="6"/>
      <c r="D6" s="6"/>
      <c r="E6" s="6"/>
      <c r="F6" s="7"/>
      <c r="G6" s="5" t="s">
        <v>8</v>
      </c>
      <c r="H6" s="5" t="s">
        <v>11</v>
      </c>
      <c r="I6" s="5" t="s">
        <v>12</v>
      </c>
    </row>
    <row r="7" spans="1:9" ht="14.25">
      <c r="A7" s="8" t="s">
        <v>13</v>
      </c>
      <c r="B7" s="9" t="s">
        <v>14</v>
      </c>
      <c r="C7" s="10">
        <f>SUM(C9,C15,C21,C30,C39,C43,C49)</f>
        <v>24264152.94</v>
      </c>
      <c r="D7" s="10">
        <f>SUM(D9,D15,D21,D30,D39,D43,D49)</f>
        <v>24861125.55</v>
      </c>
      <c r="E7" s="10">
        <f>SUM(E9,E15,E21,E30,E39,E43,E49)</f>
        <v>12824712.35</v>
      </c>
      <c r="F7" s="11">
        <f aca="true" t="shared" si="0" ref="F7:F13">SUM(E7/D7)*100</f>
        <v>51.58540519095685</v>
      </c>
      <c r="G7" s="10">
        <f>SUM(G9,G15,G21,G30,G39,G43,G49)</f>
        <v>10297971.46</v>
      </c>
      <c r="H7" s="10">
        <f aca="true" t="shared" si="1" ref="H7:H13">SUM(E7-G7)</f>
        <v>2526740.8899999987</v>
      </c>
      <c r="I7" s="11">
        <f aca="true" t="shared" si="2" ref="I7:I13">SUM(E7/G7)*100</f>
        <v>124.53629726800581</v>
      </c>
    </row>
    <row r="8" spans="1:9" ht="12.75">
      <c r="A8" s="12"/>
      <c r="B8" s="13" t="s">
        <v>15</v>
      </c>
      <c r="C8" s="14">
        <f>SUM(C9+C15+C21)</f>
        <v>22975152.94</v>
      </c>
      <c r="D8" s="14">
        <f>SUM(D9+D15+D21)</f>
        <v>22939960</v>
      </c>
      <c r="E8" s="14">
        <f>SUM(E9+E15+E21)</f>
        <v>11803085.63</v>
      </c>
      <c r="F8" s="15">
        <f t="shared" si="0"/>
        <v>51.45207589725528</v>
      </c>
      <c r="G8" s="14">
        <f>SUM(G9+G15+G21)</f>
        <v>9708844.379999999</v>
      </c>
      <c r="H8" s="14">
        <f t="shared" si="1"/>
        <v>2094241.2500000019</v>
      </c>
      <c r="I8" s="15">
        <f t="shared" si="2"/>
        <v>121.5704482225927</v>
      </c>
    </row>
    <row r="9" spans="1:9" ht="12.75">
      <c r="A9" s="8" t="s">
        <v>16</v>
      </c>
      <c r="B9" s="9" t="s">
        <v>17</v>
      </c>
      <c r="C9" s="10">
        <f>SUM(C10)</f>
        <v>20038950</v>
      </c>
      <c r="D9" s="10">
        <f>SUM(D10)</f>
        <v>20038950</v>
      </c>
      <c r="E9" s="10">
        <f>SUM(E10)</f>
        <v>10748164.47</v>
      </c>
      <c r="F9" s="11">
        <f t="shared" si="0"/>
        <v>53.636365528133965</v>
      </c>
      <c r="G9" s="10">
        <f>SUM(G10)</f>
        <v>8845899.99</v>
      </c>
      <c r="H9" s="10">
        <f t="shared" si="1"/>
        <v>1902264.4800000004</v>
      </c>
      <c r="I9" s="11">
        <f t="shared" si="2"/>
        <v>121.5044764484162</v>
      </c>
    </row>
    <row r="10" spans="1:9" ht="14.25">
      <c r="A10" s="16" t="s">
        <v>18</v>
      </c>
      <c r="B10" s="17" t="s">
        <v>19</v>
      </c>
      <c r="C10" s="18">
        <f>SUM(C11:C13)+C14</f>
        <v>20038950</v>
      </c>
      <c r="D10" s="18">
        <f>SUM(D11:D13)+D14</f>
        <v>20038950</v>
      </c>
      <c r="E10" s="18">
        <f>SUM(E11:E13)+E14</f>
        <v>10748164.47</v>
      </c>
      <c r="F10" s="19">
        <f t="shared" si="0"/>
        <v>53.636365528133965</v>
      </c>
      <c r="G10" s="18">
        <f>SUM(G11:G13)</f>
        <v>8845899.99</v>
      </c>
      <c r="H10" s="18">
        <f t="shared" si="1"/>
        <v>1902264.4800000004</v>
      </c>
      <c r="I10" s="19">
        <f t="shared" si="2"/>
        <v>121.5044764484162</v>
      </c>
    </row>
    <row r="11" spans="1:9" ht="44.25" customHeight="1">
      <c r="A11" s="20" t="s">
        <v>20</v>
      </c>
      <c r="B11" s="21" t="s">
        <v>21</v>
      </c>
      <c r="C11" s="22">
        <v>20025000</v>
      </c>
      <c r="D11" s="22">
        <v>20025000</v>
      </c>
      <c r="E11" s="22">
        <v>10727789.91</v>
      </c>
      <c r="F11" s="23">
        <f t="shared" si="0"/>
        <v>53.57198456928839</v>
      </c>
      <c r="G11" s="22">
        <v>8845479.01</v>
      </c>
      <c r="H11" s="22">
        <f t="shared" si="1"/>
        <v>1882310.9000000004</v>
      </c>
      <c r="I11" s="23">
        <f t="shared" si="2"/>
        <v>121.27992048674818</v>
      </c>
    </row>
    <row r="12" spans="1:9" ht="31.5" customHeight="1">
      <c r="A12" s="20" t="s">
        <v>22</v>
      </c>
      <c r="B12" s="21" t="s">
        <v>23</v>
      </c>
      <c r="C12" s="22">
        <v>450</v>
      </c>
      <c r="D12" s="22">
        <v>450</v>
      </c>
      <c r="E12" s="22">
        <v>2626.94</v>
      </c>
      <c r="F12" s="23">
        <f t="shared" si="0"/>
        <v>583.7644444444445</v>
      </c>
      <c r="G12" s="22">
        <v>-4280.79</v>
      </c>
      <c r="H12" s="22">
        <f t="shared" si="1"/>
        <v>6907.73</v>
      </c>
      <c r="I12" s="23">
        <f t="shared" si="2"/>
        <v>-61.36577594322543</v>
      </c>
    </row>
    <row r="13" spans="1:9" ht="35.25" customHeight="1">
      <c r="A13" s="20" t="s">
        <v>24</v>
      </c>
      <c r="B13" s="21" t="s">
        <v>25</v>
      </c>
      <c r="C13" s="22">
        <v>13500</v>
      </c>
      <c r="D13" s="22">
        <v>13500</v>
      </c>
      <c r="E13" s="22">
        <v>17747.62</v>
      </c>
      <c r="F13" s="23">
        <f t="shared" si="0"/>
        <v>131.46385185185184</v>
      </c>
      <c r="G13" s="22">
        <v>4701.77</v>
      </c>
      <c r="H13" s="22">
        <f t="shared" si="1"/>
        <v>13045.849999999999</v>
      </c>
      <c r="I13" s="23">
        <f t="shared" si="2"/>
        <v>377.46678378568066</v>
      </c>
    </row>
    <row r="14" spans="1:9" ht="51" customHeight="1" hidden="1">
      <c r="A14" s="20" t="s">
        <v>26</v>
      </c>
      <c r="B14" s="21" t="s">
        <v>27</v>
      </c>
      <c r="C14" s="22"/>
      <c r="D14" s="22"/>
      <c r="E14" s="22">
        <v>0</v>
      </c>
      <c r="F14" s="23"/>
      <c r="G14" s="22"/>
      <c r="H14" s="22"/>
      <c r="I14" s="23"/>
    </row>
    <row r="15" spans="1:9" ht="42" customHeight="1">
      <c r="A15" s="24" t="s">
        <v>28</v>
      </c>
      <c r="B15" s="25" t="s">
        <v>29</v>
      </c>
      <c r="C15" s="26">
        <f>SUM(C16)</f>
        <v>1306202.94</v>
      </c>
      <c r="D15" s="26">
        <f>SUM(D16)</f>
        <v>1271010</v>
      </c>
      <c r="E15" s="26">
        <f>SUM(E16)</f>
        <v>597928.56</v>
      </c>
      <c r="F15" s="11">
        <f aca="true" t="shared" si="3" ref="F15:F33">SUM(E15/D15)*100</f>
        <v>47.04357636839994</v>
      </c>
      <c r="G15" s="26">
        <f>SUM(G16)</f>
        <v>489637.77</v>
      </c>
      <c r="H15" s="10">
        <f aca="true" t="shared" si="4" ref="H15:H43">SUM(E15-G15)</f>
        <v>108290.79000000004</v>
      </c>
      <c r="I15" s="11">
        <f aca="true" t="shared" si="5" ref="I15:I56">SUM(E15/G15)*100</f>
        <v>122.11651074221666</v>
      </c>
    </row>
    <row r="16" spans="1:9" ht="21.75" customHeight="1">
      <c r="A16" s="27" t="s">
        <v>30</v>
      </c>
      <c r="B16" s="28" t="s">
        <v>31</v>
      </c>
      <c r="C16" s="29">
        <f>SUM(C17:C20)</f>
        <v>1306202.94</v>
      </c>
      <c r="D16" s="29">
        <f>SUM(D17:D20)</f>
        <v>1271010</v>
      </c>
      <c r="E16" s="29">
        <f>SUM(E17:E20)</f>
        <v>597928.56</v>
      </c>
      <c r="F16" s="30">
        <f t="shared" si="3"/>
        <v>47.04357636839994</v>
      </c>
      <c r="G16" s="29">
        <f>SUM(G17:G20)</f>
        <v>489637.77</v>
      </c>
      <c r="H16" s="31">
        <f t="shared" si="4"/>
        <v>108290.79000000004</v>
      </c>
      <c r="I16" s="30">
        <f t="shared" si="5"/>
        <v>122.11651074221666</v>
      </c>
    </row>
    <row r="17" spans="1:9" ht="45" customHeight="1">
      <c r="A17" s="20" t="s">
        <v>32</v>
      </c>
      <c r="B17" s="21" t="s">
        <v>33</v>
      </c>
      <c r="C17" s="22">
        <v>602137.75</v>
      </c>
      <c r="D17" s="22">
        <v>583600</v>
      </c>
      <c r="E17" s="22">
        <v>270386.49</v>
      </c>
      <c r="F17" s="23">
        <f t="shared" si="3"/>
        <v>46.330789924605895</v>
      </c>
      <c r="G17" s="22">
        <v>231980.97</v>
      </c>
      <c r="H17" s="22">
        <f t="shared" si="4"/>
        <v>38405.51999999999</v>
      </c>
      <c r="I17" s="23">
        <f t="shared" si="5"/>
        <v>116.55546142427113</v>
      </c>
    </row>
    <row r="18" spans="1:9" ht="59.25" customHeight="1">
      <c r="A18" s="20" t="s">
        <v>34</v>
      </c>
      <c r="B18" s="21" t="s">
        <v>35</v>
      </c>
      <c r="C18" s="22">
        <v>3021.66</v>
      </c>
      <c r="D18" s="22">
        <v>3330</v>
      </c>
      <c r="E18" s="22">
        <v>2036.83</v>
      </c>
      <c r="F18" s="23">
        <f t="shared" si="3"/>
        <v>61.16606606606606</v>
      </c>
      <c r="G18" s="22">
        <v>1517.81</v>
      </c>
      <c r="H18" s="22">
        <f t="shared" si="4"/>
        <v>519.02</v>
      </c>
      <c r="I18" s="23">
        <f t="shared" si="5"/>
        <v>134.19532088996647</v>
      </c>
    </row>
    <row r="19" spans="1:9" ht="39" customHeight="1">
      <c r="A19" s="20" t="s">
        <v>36</v>
      </c>
      <c r="B19" s="21" t="s">
        <v>37</v>
      </c>
      <c r="C19" s="22">
        <v>784314.4</v>
      </c>
      <c r="D19" s="22">
        <v>767690</v>
      </c>
      <c r="E19" s="22">
        <v>375974.73</v>
      </c>
      <c r="F19" s="23">
        <f t="shared" si="3"/>
        <v>48.974811447328996</v>
      </c>
      <c r="G19" s="22">
        <v>302311.19</v>
      </c>
      <c r="H19" s="22">
        <f t="shared" si="4"/>
        <v>73663.53999999998</v>
      </c>
      <c r="I19" s="23">
        <f t="shared" si="5"/>
        <v>124.36679237708665</v>
      </c>
    </row>
    <row r="20" spans="1:9" ht="42" customHeight="1">
      <c r="A20" s="20" t="s">
        <v>38</v>
      </c>
      <c r="B20" s="21" t="s">
        <v>39</v>
      </c>
      <c r="C20" s="22">
        <v>-83270.87</v>
      </c>
      <c r="D20" s="22">
        <v>-83610</v>
      </c>
      <c r="E20" s="22">
        <v>-50469.49</v>
      </c>
      <c r="F20" s="23">
        <f t="shared" si="3"/>
        <v>60.36298289678268</v>
      </c>
      <c r="G20" s="22">
        <v>-46172.2</v>
      </c>
      <c r="H20" s="22">
        <f t="shared" si="4"/>
        <v>-4297.290000000001</v>
      </c>
      <c r="I20" s="23">
        <f t="shared" si="5"/>
        <v>109.30709387900079</v>
      </c>
    </row>
    <row r="21" spans="1:9" ht="14.25">
      <c r="A21" s="8" t="s">
        <v>40</v>
      </c>
      <c r="B21" s="32" t="s">
        <v>41</v>
      </c>
      <c r="C21" s="10">
        <f>SUM(C22,C24)</f>
        <v>1630000</v>
      </c>
      <c r="D21" s="10">
        <f>SUM(D22,D24)</f>
        <v>1630000</v>
      </c>
      <c r="E21" s="10">
        <f>SUM(E22,E24)</f>
        <v>456992.6</v>
      </c>
      <c r="F21" s="11">
        <f t="shared" si="3"/>
        <v>28.036355828220856</v>
      </c>
      <c r="G21" s="10">
        <f>SUM(G22,G24)</f>
        <v>373306.62000000005</v>
      </c>
      <c r="H21" s="10">
        <f t="shared" si="4"/>
        <v>83685.97999999992</v>
      </c>
      <c r="I21" s="11">
        <f t="shared" si="5"/>
        <v>122.41749155158297</v>
      </c>
    </row>
    <row r="22" spans="1:9" ht="15.75" customHeight="1">
      <c r="A22" s="16" t="s">
        <v>42</v>
      </c>
      <c r="B22" s="33" t="s">
        <v>43</v>
      </c>
      <c r="C22" s="18">
        <f>SUM(C23:C23)</f>
        <v>350000</v>
      </c>
      <c r="D22" s="18">
        <f>SUM(D23:D23)</f>
        <v>350000</v>
      </c>
      <c r="E22" s="18">
        <f>SUM(E23:E23)</f>
        <v>76057.37</v>
      </c>
      <c r="F22" s="30">
        <f t="shared" si="3"/>
        <v>21.73067714285714</v>
      </c>
      <c r="G22" s="18">
        <f>SUM(G23:G23)</f>
        <v>20083.71</v>
      </c>
      <c r="H22" s="31">
        <f t="shared" si="4"/>
        <v>55973.659999999996</v>
      </c>
      <c r="I22" s="30">
        <f t="shared" si="5"/>
        <v>378.7017936427084</v>
      </c>
    </row>
    <row r="23" spans="1:10" ht="35.25" customHeight="1">
      <c r="A23" s="20" t="s">
        <v>44</v>
      </c>
      <c r="B23" s="21" t="s">
        <v>45</v>
      </c>
      <c r="C23" s="22">
        <v>350000</v>
      </c>
      <c r="D23" s="22">
        <v>350000</v>
      </c>
      <c r="E23" s="22">
        <v>76057.37</v>
      </c>
      <c r="F23" s="23">
        <f t="shared" si="3"/>
        <v>21.73067714285714</v>
      </c>
      <c r="G23" s="22">
        <v>20083.71</v>
      </c>
      <c r="H23" s="22">
        <f t="shared" si="4"/>
        <v>55973.659999999996</v>
      </c>
      <c r="I23" s="23">
        <f t="shared" si="5"/>
        <v>378.7017936427084</v>
      </c>
      <c r="J23" s="34"/>
    </row>
    <row r="24" spans="1:9" ht="12.75">
      <c r="A24" s="16" t="s">
        <v>46</v>
      </c>
      <c r="B24" s="17" t="s">
        <v>47</v>
      </c>
      <c r="C24" s="18">
        <f>SUM(C25+C27)</f>
        <v>1280000</v>
      </c>
      <c r="D24" s="18">
        <f>SUM(D25+D27)</f>
        <v>1280000</v>
      </c>
      <c r="E24" s="18">
        <f>SUM(E25+E27)</f>
        <v>380935.23</v>
      </c>
      <c r="F24" s="19">
        <f t="shared" si="3"/>
        <v>29.760564843749997</v>
      </c>
      <c r="G24" s="18">
        <f>SUM(G25+G27)</f>
        <v>353222.91000000003</v>
      </c>
      <c r="H24" s="18">
        <f t="shared" si="4"/>
        <v>27712.31999999995</v>
      </c>
      <c r="I24" s="19">
        <f t="shared" si="5"/>
        <v>107.84556131990416</v>
      </c>
    </row>
    <row r="25" spans="1:9" ht="14.25">
      <c r="A25" s="35" t="s">
        <v>48</v>
      </c>
      <c r="B25" s="36" t="s">
        <v>49</v>
      </c>
      <c r="C25" s="22">
        <f>SUM(C26)</f>
        <v>580000</v>
      </c>
      <c r="D25" s="22">
        <f>SUM(D26)</f>
        <v>580000</v>
      </c>
      <c r="E25" s="22">
        <f>SUM(E26)</f>
        <v>298324.61</v>
      </c>
      <c r="F25" s="23">
        <f t="shared" si="3"/>
        <v>51.435277586206894</v>
      </c>
      <c r="G25" s="22">
        <f>SUM(G26)</f>
        <v>294686.4</v>
      </c>
      <c r="H25" s="22">
        <f t="shared" si="4"/>
        <v>3638.2099999999627</v>
      </c>
      <c r="I25" s="23">
        <f t="shared" si="5"/>
        <v>101.23460397222266</v>
      </c>
    </row>
    <row r="26" spans="1:9" ht="21">
      <c r="A26" s="35" t="s">
        <v>50</v>
      </c>
      <c r="B26" s="36" t="s">
        <v>51</v>
      </c>
      <c r="C26" s="22">
        <v>580000</v>
      </c>
      <c r="D26" s="22">
        <v>580000</v>
      </c>
      <c r="E26" s="22">
        <v>298324.61</v>
      </c>
      <c r="F26" s="23">
        <f t="shared" si="3"/>
        <v>51.435277586206894</v>
      </c>
      <c r="G26" s="22">
        <v>294686.4</v>
      </c>
      <c r="H26" s="22">
        <f t="shared" si="4"/>
        <v>3638.2099999999627</v>
      </c>
      <c r="I26" s="23">
        <f t="shared" si="5"/>
        <v>101.23460397222266</v>
      </c>
    </row>
    <row r="27" spans="1:9" ht="12.75">
      <c r="A27" s="35" t="s">
        <v>52</v>
      </c>
      <c r="B27" s="36" t="s">
        <v>53</v>
      </c>
      <c r="C27" s="22">
        <v>700000</v>
      </c>
      <c r="D27" s="22">
        <f>SUM(D28)</f>
        <v>700000</v>
      </c>
      <c r="E27" s="22">
        <f>SUM(E28)</f>
        <v>82610.62</v>
      </c>
      <c r="F27" s="23">
        <f t="shared" si="3"/>
        <v>11.801517142857142</v>
      </c>
      <c r="G27" s="22">
        <f>SUM(G28)</f>
        <v>58536.51</v>
      </c>
      <c r="H27" s="22">
        <f t="shared" si="4"/>
        <v>24074.109999999993</v>
      </c>
      <c r="I27" s="23">
        <f t="shared" si="5"/>
        <v>141.1266575339049</v>
      </c>
    </row>
    <row r="28" spans="1:9" ht="20.25">
      <c r="A28" s="20" t="s">
        <v>54</v>
      </c>
      <c r="B28" s="21" t="s">
        <v>55</v>
      </c>
      <c r="C28" s="22">
        <v>550000</v>
      </c>
      <c r="D28" s="22">
        <v>700000</v>
      </c>
      <c r="E28" s="22">
        <v>82610.62</v>
      </c>
      <c r="F28" s="23">
        <f t="shared" si="3"/>
        <v>11.801517142857142</v>
      </c>
      <c r="G28" s="22">
        <v>58536.51</v>
      </c>
      <c r="H28" s="22">
        <f t="shared" si="4"/>
        <v>24074.109999999993</v>
      </c>
      <c r="I28" s="23">
        <f t="shared" si="5"/>
        <v>141.1266575339049</v>
      </c>
    </row>
    <row r="29" spans="1:9" ht="14.25">
      <c r="A29" s="37"/>
      <c r="B29" s="13" t="s">
        <v>56</v>
      </c>
      <c r="C29" s="14">
        <f>SUM(C30+C39+C43+C49)</f>
        <v>1289000</v>
      </c>
      <c r="D29" s="14">
        <f>SUM(D30+D39+D43+D49)</f>
        <v>1921165.55</v>
      </c>
      <c r="E29" s="14">
        <f>SUM(E30+E39+E43+E49)</f>
        <v>1021626.72</v>
      </c>
      <c r="F29" s="15">
        <f t="shared" si="3"/>
        <v>53.177443245325726</v>
      </c>
      <c r="G29" s="14">
        <f>SUM(G30+G39+G43+G49)</f>
        <v>589127.0800000001</v>
      </c>
      <c r="H29" s="14">
        <f t="shared" si="4"/>
        <v>432499.6399999999</v>
      </c>
      <c r="I29" s="15">
        <f t="shared" si="5"/>
        <v>173.4136410772358</v>
      </c>
    </row>
    <row r="30" spans="1:9" ht="38.25">
      <c r="A30" s="8" t="s">
        <v>57</v>
      </c>
      <c r="B30" s="38" t="s">
        <v>58</v>
      </c>
      <c r="C30" s="10">
        <f>SUM(C31+C36)</f>
        <v>829000</v>
      </c>
      <c r="D30" s="10">
        <f>SUM(D31+D36)</f>
        <v>829000</v>
      </c>
      <c r="E30" s="10">
        <f>SUM(E31+E36)</f>
        <v>338491.57</v>
      </c>
      <c r="F30" s="11">
        <f t="shared" si="3"/>
        <v>40.831311218335344</v>
      </c>
      <c r="G30" s="10">
        <f>SUM(G31+G36)</f>
        <v>373925.08</v>
      </c>
      <c r="H30" s="10">
        <f t="shared" si="4"/>
        <v>-35433.51000000001</v>
      </c>
      <c r="I30" s="11">
        <f t="shared" si="5"/>
        <v>90.52390120502214</v>
      </c>
    </row>
    <row r="31" spans="1:9" ht="54.75">
      <c r="A31" s="16" t="s">
        <v>59</v>
      </c>
      <c r="B31" s="28" t="s">
        <v>60</v>
      </c>
      <c r="C31" s="18">
        <f>SUM(C32,C34)</f>
        <v>719000</v>
      </c>
      <c r="D31" s="18">
        <f>SUM(D32,D34)</f>
        <v>719000</v>
      </c>
      <c r="E31" s="18">
        <f>SUM(E32,E34)</f>
        <v>257732</v>
      </c>
      <c r="F31" s="30">
        <f t="shared" si="3"/>
        <v>35.845897079276774</v>
      </c>
      <c r="G31" s="18">
        <f>SUM(G32,G34)</f>
        <v>312327.63</v>
      </c>
      <c r="H31" s="31">
        <f t="shared" si="4"/>
        <v>-54595.630000000005</v>
      </c>
      <c r="I31" s="30">
        <f t="shared" si="5"/>
        <v>82.519756577412</v>
      </c>
    </row>
    <row r="32" spans="1:9" ht="39" customHeight="1">
      <c r="A32" s="35" t="s">
        <v>61</v>
      </c>
      <c r="B32" s="21" t="s">
        <v>62</v>
      </c>
      <c r="C32" s="22">
        <f>SUM(C33:C33)</f>
        <v>180000</v>
      </c>
      <c r="D32" s="22">
        <f>SUM(D33:D33)</f>
        <v>180000</v>
      </c>
      <c r="E32" s="22">
        <f>SUM(E33:E33)</f>
        <v>33143.35</v>
      </c>
      <c r="F32" s="23">
        <f t="shared" si="3"/>
        <v>18.41297222222222</v>
      </c>
      <c r="G32" s="22">
        <f>SUM(G33:G33)</f>
        <v>87738.98</v>
      </c>
      <c r="H32" s="22">
        <f t="shared" si="4"/>
        <v>-54595.63</v>
      </c>
      <c r="I32" s="23">
        <f t="shared" si="5"/>
        <v>37.774943360408336</v>
      </c>
    </row>
    <row r="33" spans="1:9" ht="41.25" customHeight="1">
      <c r="A33" s="35" t="s">
        <v>63</v>
      </c>
      <c r="B33" s="21" t="s">
        <v>64</v>
      </c>
      <c r="C33" s="22">
        <v>180000</v>
      </c>
      <c r="D33" s="22">
        <v>180000</v>
      </c>
      <c r="E33" s="22">
        <v>33143.35</v>
      </c>
      <c r="F33" s="23">
        <f t="shared" si="3"/>
        <v>18.41297222222222</v>
      </c>
      <c r="G33" s="22">
        <v>87738.98</v>
      </c>
      <c r="H33" s="22">
        <f t="shared" si="4"/>
        <v>-54595.63</v>
      </c>
      <c r="I33" s="23">
        <f t="shared" si="5"/>
        <v>37.774943360408336</v>
      </c>
    </row>
    <row r="34" spans="1:9" ht="20.25" customHeight="1">
      <c r="A34" s="35" t="s">
        <v>65</v>
      </c>
      <c r="B34" s="21" t="s">
        <v>66</v>
      </c>
      <c r="C34" s="22">
        <f>SUM(C35)</f>
        <v>539000</v>
      </c>
      <c r="D34" s="22">
        <f>SUM(D35)</f>
        <v>539000</v>
      </c>
      <c r="E34" s="22">
        <f>SUM(E35)</f>
        <v>224588.65</v>
      </c>
      <c r="F34" s="23"/>
      <c r="G34" s="22">
        <f>SUM(G35)</f>
        <v>224588.65</v>
      </c>
      <c r="H34" s="22">
        <f t="shared" si="4"/>
        <v>0</v>
      </c>
      <c r="I34" s="23">
        <f t="shared" si="5"/>
        <v>100</v>
      </c>
    </row>
    <row r="35" spans="1:9" ht="21">
      <c r="A35" s="39" t="s">
        <v>67</v>
      </c>
      <c r="B35" s="21" t="s">
        <v>68</v>
      </c>
      <c r="C35" s="22">
        <v>539000</v>
      </c>
      <c r="D35" s="22">
        <v>539000</v>
      </c>
      <c r="E35" s="22">
        <v>224588.65</v>
      </c>
      <c r="F35" s="23"/>
      <c r="G35" s="22">
        <v>224588.65</v>
      </c>
      <c r="H35" s="22">
        <f t="shared" si="4"/>
        <v>0</v>
      </c>
      <c r="I35" s="23">
        <f t="shared" si="5"/>
        <v>100</v>
      </c>
    </row>
    <row r="36" spans="1:9" ht="49.5" customHeight="1">
      <c r="A36" s="39" t="s">
        <v>69</v>
      </c>
      <c r="B36" s="21" t="s">
        <v>70</v>
      </c>
      <c r="C36" s="22">
        <f aca="true" t="shared" si="6" ref="C36:C37">SUM(C37)</f>
        <v>110000</v>
      </c>
      <c r="D36" s="22">
        <f aca="true" t="shared" si="7" ref="D36:D37">SUM(D37)</f>
        <v>110000</v>
      </c>
      <c r="E36" s="22">
        <f aca="true" t="shared" si="8" ref="E36:E37">SUM(E37)</f>
        <v>80759.57</v>
      </c>
      <c r="F36" s="23">
        <f aca="true" t="shared" si="9" ref="F36:F75">SUM(E36/D36)*100</f>
        <v>73.41779090909093</v>
      </c>
      <c r="G36" s="22">
        <f aca="true" t="shared" si="10" ref="G36:G37">SUM(G37)</f>
        <v>61597.45</v>
      </c>
      <c r="H36" s="22">
        <f t="shared" si="4"/>
        <v>19162.12000000001</v>
      </c>
      <c r="I36" s="23">
        <f t="shared" si="5"/>
        <v>131.1086254382284</v>
      </c>
    </row>
    <row r="37" spans="1:9" ht="49.5" customHeight="1">
      <c r="A37" s="39" t="s">
        <v>71</v>
      </c>
      <c r="B37" s="21" t="s">
        <v>72</v>
      </c>
      <c r="C37" s="22">
        <f t="shared" si="6"/>
        <v>110000</v>
      </c>
      <c r="D37" s="22">
        <f t="shared" si="7"/>
        <v>110000</v>
      </c>
      <c r="E37" s="22">
        <f t="shared" si="8"/>
        <v>80759.57</v>
      </c>
      <c r="F37" s="23">
        <f t="shared" si="9"/>
        <v>73.41779090909093</v>
      </c>
      <c r="G37" s="22">
        <f t="shared" si="10"/>
        <v>61597.45</v>
      </c>
      <c r="H37" s="22">
        <f t="shared" si="4"/>
        <v>19162.12000000001</v>
      </c>
      <c r="I37" s="23">
        <f t="shared" si="5"/>
        <v>131.1086254382284</v>
      </c>
    </row>
    <row r="38" spans="1:9" ht="41.25" customHeight="1">
      <c r="A38" s="39" t="s">
        <v>73</v>
      </c>
      <c r="B38" s="21" t="s">
        <v>74</v>
      </c>
      <c r="C38" s="22">
        <v>110000</v>
      </c>
      <c r="D38" s="22">
        <v>110000</v>
      </c>
      <c r="E38" s="22">
        <v>80759.57</v>
      </c>
      <c r="F38" s="23">
        <f t="shared" si="9"/>
        <v>73.41779090909093</v>
      </c>
      <c r="G38" s="22">
        <v>61597.45</v>
      </c>
      <c r="H38" s="22">
        <f t="shared" si="4"/>
        <v>19162.12000000001</v>
      </c>
      <c r="I38" s="23">
        <f t="shared" si="5"/>
        <v>131.1086254382284</v>
      </c>
    </row>
    <row r="39" spans="1:9" ht="25.5">
      <c r="A39" s="24" t="s">
        <v>75</v>
      </c>
      <c r="B39" s="25" t="s">
        <v>76</v>
      </c>
      <c r="C39" s="10">
        <f aca="true" t="shared" si="11" ref="C39:C41">SUM(C40)</f>
        <v>390000</v>
      </c>
      <c r="D39" s="10">
        <f aca="true" t="shared" si="12" ref="D39:D41">SUM(D40)</f>
        <v>390000</v>
      </c>
      <c r="E39" s="10">
        <f aca="true" t="shared" si="13" ref="E39:E41">SUM(E40)</f>
        <v>24230</v>
      </c>
      <c r="F39" s="11">
        <f t="shared" si="9"/>
        <v>6.212820512820513</v>
      </c>
      <c r="G39" s="10">
        <f aca="true" t="shared" si="14" ref="G39:G41">SUM(G40)</f>
        <v>104895</v>
      </c>
      <c r="H39" s="10">
        <f t="shared" si="4"/>
        <v>-80665</v>
      </c>
      <c r="I39" s="11">
        <f t="shared" si="5"/>
        <v>23.09928976595643</v>
      </c>
    </row>
    <row r="40" spans="1:9" ht="12.75">
      <c r="A40" s="27" t="s">
        <v>77</v>
      </c>
      <c r="B40" s="28" t="s">
        <v>78</v>
      </c>
      <c r="C40" s="18">
        <f t="shared" si="11"/>
        <v>390000</v>
      </c>
      <c r="D40" s="18">
        <f t="shared" si="12"/>
        <v>390000</v>
      </c>
      <c r="E40" s="18">
        <f t="shared" si="13"/>
        <v>24230</v>
      </c>
      <c r="F40" s="30">
        <f t="shared" si="9"/>
        <v>6.212820512820513</v>
      </c>
      <c r="G40" s="18">
        <f t="shared" si="14"/>
        <v>104895</v>
      </c>
      <c r="H40" s="31">
        <f t="shared" si="4"/>
        <v>-80665</v>
      </c>
      <c r="I40" s="30">
        <f t="shared" si="5"/>
        <v>23.09928976595643</v>
      </c>
    </row>
    <row r="41" spans="1:9" ht="12.75">
      <c r="A41" s="20" t="s">
        <v>79</v>
      </c>
      <c r="B41" s="21" t="s">
        <v>80</v>
      </c>
      <c r="C41" s="22">
        <f t="shared" si="11"/>
        <v>390000</v>
      </c>
      <c r="D41" s="22">
        <f t="shared" si="12"/>
        <v>390000</v>
      </c>
      <c r="E41" s="22">
        <f t="shared" si="13"/>
        <v>24230</v>
      </c>
      <c r="F41" s="23">
        <f t="shared" si="9"/>
        <v>6.212820512820513</v>
      </c>
      <c r="G41" s="22">
        <f t="shared" si="14"/>
        <v>104895</v>
      </c>
      <c r="H41" s="22">
        <f t="shared" si="4"/>
        <v>-80665</v>
      </c>
      <c r="I41" s="23">
        <f t="shared" si="5"/>
        <v>23.09928976595643</v>
      </c>
    </row>
    <row r="42" spans="1:9" ht="20.25">
      <c r="A42" s="20" t="s">
        <v>81</v>
      </c>
      <c r="B42" s="21" t="s">
        <v>82</v>
      </c>
      <c r="C42" s="22">
        <v>390000</v>
      </c>
      <c r="D42" s="22">
        <v>390000</v>
      </c>
      <c r="E42" s="22">
        <v>24230</v>
      </c>
      <c r="F42" s="23">
        <f t="shared" si="9"/>
        <v>6.212820512820513</v>
      </c>
      <c r="G42" s="22">
        <v>104895</v>
      </c>
      <c r="H42" s="22">
        <f t="shared" si="4"/>
        <v>-80665</v>
      </c>
      <c r="I42" s="23">
        <f t="shared" si="5"/>
        <v>23.09928976595643</v>
      </c>
    </row>
    <row r="43" spans="1:9" ht="24.75">
      <c r="A43" s="8" t="s">
        <v>83</v>
      </c>
      <c r="B43" s="32" t="s">
        <v>84</v>
      </c>
      <c r="C43" s="10">
        <f>SUM(C44+C47)</f>
        <v>70000</v>
      </c>
      <c r="D43" s="10">
        <f>SUM(D44+D47)</f>
        <v>70000</v>
      </c>
      <c r="E43" s="10">
        <f>SUM(E44+E47)</f>
        <v>26739.71</v>
      </c>
      <c r="F43" s="11">
        <f t="shared" si="9"/>
        <v>38.19958571428571</v>
      </c>
      <c r="G43" s="10">
        <f>SUM(G44+G47)</f>
        <v>57807</v>
      </c>
      <c r="H43" s="10">
        <f t="shared" si="4"/>
        <v>-31067.29</v>
      </c>
      <c r="I43" s="11">
        <f t="shared" si="5"/>
        <v>46.256872005120485</v>
      </c>
    </row>
    <row r="44" spans="1:9" ht="22.5" customHeight="1">
      <c r="A44" s="16" t="s">
        <v>85</v>
      </c>
      <c r="B44" s="28" t="s">
        <v>86</v>
      </c>
      <c r="C44" s="40">
        <f aca="true" t="shared" si="15" ref="C44:C45">SUM(C45)</f>
        <v>50000</v>
      </c>
      <c r="D44" s="40">
        <f aca="true" t="shared" si="16" ref="D44:D45">SUM(D45)</f>
        <v>50000</v>
      </c>
      <c r="E44" s="40">
        <f aca="true" t="shared" si="17" ref="E44:E45">SUM(E45)</f>
        <v>26739.71</v>
      </c>
      <c r="F44" s="19">
        <f t="shared" si="9"/>
        <v>53.47942</v>
      </c>
      <c r="G44" s="18">
        <f>SUM(G45)</f>
        <v>50859.14</v>
      </c>
      <c r="H44" s="18">
        <f>SUM(H45)</f>
        <v>-24119.43</v>
      </c>
      <c r="I44" s="19">
        <f t="shared" si="5"/>
        <v>52.576016818215955</v>
      </c>
    </row>
    <row r="45" spans="1:9" ht="20.25">
      <c r="A45" s="35" t="s">
        <v>87</v>
      </c>
      <c r="B45" s="21" t="s">
        <v>88</v>
      </c>
      <c r="C45" s="41">
        <f t="shared" si="15"/>
        <v>50000</v>
      </c>
      <c r="D45" s="41">
        <f t="shared" si="16"/>
        <v>50000</v>
      </c>
      <c r="E45" s="41">
        <f t="shared" si="17"/>
        <v>26739.71</v>
      </c>
      <c r="F45" s="23">
        <f t="shared" si="9"/>
        <v>53.47942</v>
      </c>
      <c r="G45" s="22">
        <f>SUM(G46:G46)</f>
        <v>50859.14</v>
      </c>
      <c r="H45" s="22">
        <f aca="true" t="shared" si="18" ref="H45:H52">SUM(E45-G45)</f>
        <v>-24119.43</v>
      </c>
      <c r="I45" s="23">
        <f t="shared" si="5"/>
        <v>52.576016818215955</v>
      </c>
    </row>
    <row r="46" spans="1:9" ht="33.75" customHeight="1">
      <c r="A46" s="35" t="s">
        <v>89</v>
      </c>
      <c r="B46" s="42" t="s">
        <v>90</v>
      </c>
      <c r="C46" s="41">
        <v>50000</v>
      </c>
      <c r="D46" s="41">
        <v>50000</v>
      </c>
      <c r="E46" s="41">
        <v>26739.71</v>
      </c>
      <c r="F46" s="23">
        <f t="shared" si="9"/>
        <v>53.47942</v>
      </c>
      <c r="G46" s="43">
        <v>50859.14</v>
      </c>
      <c r="H46" s="22">
        <f t="shared" si="18"/>
        <v>-24119.43</v>
      </c>
      <c r="I46" s="23">
        <f t="shared" si="5"/>
        <v>52.576016818215955</v>
      </c>
    </row>
    <row r="47" spans="1:9" ht="42.75" customHeight="1">
      <c r="A47" s="44" t="s">
        <v>91</v>
      </c>
      <c r="B47" s="45" t="s">
        <v>92</v>
      </c>
      <c r="C47" s="41">
        <f>SUM(C48)</f>
        <v>20000</v>
      </c>
      <c r="D47" s="41">
        <f>SUM(D48)</f>
        <v>20000</v>
      </c>
      <c r="E47" s="41">
        <f>SUM(E48)</f>
        <v>0</v>
      </c>
      <c r="F47" s="23">
        <f t="shared" si="9"/>
        <v>0</v>
      </c>
      <c r="G47" s="43">
        <f>SUM(G48)</f>
        <v>6947.86</v>
      </c>
      <c r="H47" s="22">
        <f t="shared" si="18"/>
        <v>-6947.86</v>
      </c>
      <c r="I47" s="23">
        <f t="shared" si="5"/>
        <v>0</v>
      </c>
    </row>
    <row r="48" spans="1:9" ht="45" customHeight="1">
      <c r="A48" s="35" t="s">
        <v>93</v>
      </c>
      <c r="B48" s="42" t="s">
        <v>92</v>
      </c>
      <c r="C48" s="41">
        <v>20000</v>
      </c>
      <c r="D48" s="41">
        <v>20000</v>
      </c>
      <c r="E48" s="41">
        <v>0</v>
      </c>
      <c r="F48" s="23">
        <f t="shared" si="9"/>
        <v>0</v>
      </c>
      <c r="G48" s="22">
        <v>6947.86</v>
      </c>
      <c r="H48" s="22">
        <f t="shared" si="18"/>
        <v>-6947.86</v>
      </c>
      <c r="I48" s="23">
        <f t="shared" si="5"/>
        <v>0</v>
      </c>
    </row>
    <row r="49" spans="1:9" ht="21" customHeight="1">
      <c r="A49" s="8" t="s">
        <v>94</v>
      </c>
      <c r="B49" s="46" t="s">
        <v>95</v>
      </c>
      <c r="C49" s="47">
        <f aca="true" t="shared" si="19" ref="C49:C50">SUM(C50)</f>
        <v>0</v>
      </c>
      <c r="D49" s="47">
        <f aca="true" t="shared" si="20" ref="D49:D50">SUM(D50)</f>
        <v>632165.55</v>
      </c>
      <c r="E49" s="47">
        <f aca="true" t="shared" si="21" ref="E49:E50">SUM(E50)</f>
        <v>632165.44</v>
      </c>
      <c r="F49" s="23">
        <f t="shared" si="9"/>
        <v>99.99998259949469</v>
      </c>
      <c r="G49" s="10">
        <f aca="true" t="shared" si="22" ref="G49:G50">SUM(G50)</f>
        <v>52500</v>
      </c>
      <c r="H49" s="22">
        <f t="shared" si="18"/>
        <v>579665.44</v>
      </c>
      <c r="I49" s="23">
        <f t="shared" si="5"/>
        <v>1204.1246476190474</v>
      </c>
    </row>
    <row r="50" spans="1:9" ht="21.75" customHeight="1">
      <c r="A50" s="16" t="s">
        <v>96</v>
      </c>
      <c r="B50" s="48" t="s">
        <v>97</v>
      </c>
      <c r="C50" s="40">
        <f t="shared" si="19"/>
        <v>0</v>
      </c>
      <c r="D50" s="40">
        <f t="shared" si="20"/>
        <v>632165.55</v>
      </c>
      <c r="E50" s="40">
        <f t="shared" si="21"/>
        <v>632165.44</v>
      </c>
      <c r="F50" s="23">
        <f t="shared" si="9"/>
        <v>99.99998259949469</v>
      </c>
      <c r="G50" s="18">
        <f t="shared" si="22"/>
        <v>52500</v>
      </c>
      <c r="H50" s="22">
        <f t="shared" si="18"/>
        <v>579665.44</v>
      </c>
      <c r="I50" s="23">
        <f t="shared" si="5"/>
        <v>1204.1246476190474</v>
      </c>
    </row>
    <row r="51" spans="1:9" ht="21" customHeight="1">
      <c r="A51" s="35" t="s">
        <v>98</v>
      </c>
      <c r="B51" s="42" t="s">
        <v>99</v>
      </c>
      <c r="C51" s="41">
        <v>0</v>
      </c>
      <c r="D51" s="41">
        <v>632165.55</v>
      </c>
      <c r="E51" s="41">
        <v>632165.44</v>
      </c>
      <c r="F51" s="23">
        <f t="shared" si="9"/>
        <v>99.99998259949469</v>
      </c>
      <c r="G51" s="22">
        <v>52500</v>
      </c>
      <c r="H51" s="22">
        <f t="shared" si="18"/>
        <v>579665.44</v>
      </c>
      <c r="I51" s="23">
        <f t="shared" si="5"/>
        <v>1204.1246476190474</v>
      </c>
    </row>
    <row r="52" spans="1:9" ht="14.25">
      <c r="A52" s="49" t="s">
        <v>100</v>
      </c>
      <c r="B52" s="50" t="s">
        <v>101</v>
      </c>
      <c r="C52" s="10">
        <f>SUM(C53+C83)</f>
        <v>18183113.77</v>
      </c>
      <c r="D52" s="10">
        <f>SUM(D53+D83)</f>
        <v>18717487.150000002</v>
      </c>
      <c r="E52" s="10">
        <f>SUM(E53+E83)</f>
        <v>5984766.55</v>
      </c>
      <c r="F52" s="11">
        <f t="shared" si="9"/>
        <v>31.97419879088844</v>
      </c>
      <c r="G52" s="10">
        <f>SUM(G53+G83)</f>
        <v>6819644.640000001</v>
      </c>
      <c r="H52" s="10">
        <f t="shared" si="18"/>
        <v>-834878.0900000008</v>
      </c>
      <c r="I52" s="11">
        <f t="shared" si="5"/>
        <v>87.75774788757907</v>
      </c>
    </row>
    <row r="53" spans="1:9" ht="26.25" customHeight="1">
      <c r="A53" s="51" t="s">
        <v>102</v>
      </c>
      <c r="B53" s="50" t="s">
        <v>103</v>
      </c>
      <c r="C53" s="10">
        <f>SUM(C54+C59+C75+C80)</f>
        <v>18183113.77</v>
      </c>
      <c r="D53" s="10">
        <f>SUM(D54+D59+D75)+D80</f>
        <v>19423616.05</v>
      </c>
      <c r="E53" s="10">
        <f>SUM(E54+E59+E75)+E80</f>
        <v>6690895.45</v>
      </c>
      <c r="F53" s="11">
        <f t="shared" si="9"/>
        <v>34.44721844159393</v>
      </c>
      <c r="G53" s="10">
        <f>SUM(G54+G59+G75)+G80</f>
        <v>6819645.82</v>
      </c>
      <c r="H53" s="10">
        <f>SUM(H54+H59+H75)+H80</f>
        <v>-128750.37000000001</v>
      </c>
      <c r="I53" s="11">
        <f t="shared" si="5"/>
        <v>98.11206661755932</v>
      </c>
    </row>
    <row r="54" spans="1:9" ht="20.25" customHeight="1">
      <c r="A54" s="52" t="s">
        <v>104</v>
      </c>
      <c r="B54" s="53" t="s">
        <v>105</v>
      </c>
      <c r="C54" s="31">
        <f>SUM(C55+C57)</f>
        <v>6827290</v>
      </c>
      <c r="D54" s="31">
        <f>SUM(D55+D57)</f>
        <v>6827290</v>
      </c>
      <c r="E54" s="31">
        <f>SUM(E55+E57)</f>
        <v>3413650</v>
      </c>
      <c r="F54" s="30">
        <f t="shared" si="9"/>
        <v>50.000073235500466</v>
      </c>
      <c r="G54" s="31">
        <f>SUM(G55+G57)</f>
        <v>3280902</v>
      </c>
      <c r="H54" s="31">
        <f aca="true" t="shared" si="23" ref="H54:H58">SUM(E54-G54)</f>
        <v>132748</v>
      </c>
      <c r="I54" s="30">
        <f t="shared" si="5"/>
        <v>104.04608244927766</v>
      </c>
    </row>
    <row r="55" spans="1:9" ht="12.75">
      <c r="A55" s="54" t="s">
        <v>106</v>
      </c>
      <c r="B55" s="55" t="s">
        <v>107</v>
      </c>
      <c r="C55" s="18">
        <f>SUM(C56)</f>
        <v>5322700</v>
      </c>
      <c r="D55" s="18">
        <f>SUM(D56)</f>
        <v>5322700</v>
      </c>
      <c r="E55" s="18">
        <f>SUM(E56)</f>
        <v>2661352</v>
      </c>
      <c r="F55" s="30">
        <f t="shared" si="9"/>
        <v>50.00003757491499</v>
      </c>
      <c r="G55" s="18">
        <f>SUM(G56)</f>
        <v>2661348</v>
      </c>
      <c r="H55" s="31">
        <f t="shared" si="23"/>
        <v>4</v>
      </c>
      <c r="I55" s="30">
        <f t="shared" si="5"/>
        <v>100.0001502997729</v>
      </c>
    </row>
    <row r="56" spans="1:9" ht="22.5" customHeight="1">
      <c r="A56" s="56" t="s">
        <v>108</v>
      </c>
      <c r="B56" s="55" t="s">
        <v>109</v>
      </c>
      <c r="C56" s="22">
        <v>5322700</v>
      </c>
      <c r="D56" s="22">
        <v>5322700</v>
      </c>
      <c r="E56" s="22">
        <v>2661352</v>
      </c>
      <c r="F56" s="23">
        <f t="shared" si="9"/>
        <v>50.00003757491499</v>
      </c>
      <c r="G56" s="22">
        <v>2661348</v>
      </c>
      <c r="H56" s="22">
        <f t="shared" si="23"/>
        <v>4</v>
      </c>
      <c r="I56" s="23">
        <f t="shared" si="5"/>
        <v>100.0001502997729</v>
      </c>
    </row>
    <row r="57" spans="1:9" ht="24" customHeight="1">
      <c r="A57" s="54" t="s">
        <v>110</v>
      </c>
      <c r="B57" s="57" t="s">
        <v>111</v>
      </c>
      <c r="C57" s="22">
        <f>SUM(C58)</f>
        <v>1504590</v>
      </c>
      <c r="D57" s="22">
        <f>SUM(D58)</f>
        <v>1504590</v>
      </c>
      <c r="E57" s="22">
        <f>SUM(E58)</f>
        <v>752298</v>
      </c>
      <c r="F57" s="23">
        <f t="shared" si="9"/>
        <v>50.00019938986701</v>
      </c>
      <c r="G57" s="22">
        <f>SUM(G58)</f>
        <v>619554</v>
      </c>
      <c r="H57" s="22">
        <f t="shared" si="23"/>
        <v>132744</v>
      </c>
      <c r="I57" s="23">
        <f aca="true" t="shared" si="24" ref="I57:I65">E57/G57*100</f>
        <v>121.42573528699678</v>
      </c>
    </row>
    <row r="58" spans="1:9" ht="23.25" customHeight="1">
      <c r="A58" s="54" t="s">
        <v>112</v>
      </c>
      <c r="B58" s="58" t="s">
        <v>113</v>
      </c>
      <c r="C58" s="22">
        <v>1504590</v>
      </c>
      <c r="D58" s="22">
        <v>1504590</v>
      </c>
      <c r="E58" s="22">
        <v>752298</v>
      </c>
      <c r="F58" s="23">
        <f t="shared" si="9"/>
        <v>50.00019938986701</v>
      </c>
      <c r="G58" s="22">
        <v>619554</v>
      </c>
      <c r="H58" s="22">
        <f t="shared" si="23"/>
        <v>132744</v>
      </c>
      <c r="I58" s="23">
        <f t="shared" si="24"/>
        <v>121.42573528699678</v>
      </c>
    </row>
    <row r="59" spans="1:9" ht="24" customHeight="1">
      <c r="A59" s="59" t="s">
        <v>114</v>
      </c>
      <c r="B59" s="60" t="s">
        <v>115</v>
      </c>
      <c r="C59" s="31">
        <f>SUM(C66+C68+C64+C60+C62)</f>
        <v>9268468.32</v>
      </c>
      <c r="D59" s="31">
        <f>SUM(D66+D68+D64+D60+D62)</f>
        <v>8362206</v>
      </c>
      <c r="E59" s="31">
        <f>SUM(E66+E68+E64+E60+E62)</f>
        <v>2256100</v>
      </c>
      <c r="F59" s="30">
        <f t="shared" si="9"/>
        <v>26.979722814769215</v>
      </c>
      <c r="G59" s="31">
        <f>SUM(G66+G68+G64+G60+G62)</f>
        <v>2486294</v>
      </c>
      <c r="H59" s="31">
        <f>SUM(H66+H68+H64+H60+H62)</f>
        <v>-230194</v>
      </c>
      <c r="I59" s="61">
        <f t="shared" si="24"/>
        <v>90.7414810959605</v>
      </c>
    </row>
    <row r="60" spans="1:9" ht="54.75" customHeight="1">
      <c r="A60" s="62" t="s">
        <v>116</v>
      </c>
      <c r="B60" s="63" t="s">
        <v>117</v>
      </c>
      <c r="C60" s="31">
        <f>SUM(C61)</f>
        <v>1456266.32</v>
      </c>
      <c r="D60" s="31">
        <f>SUM(D61)</f>
        <v>1456266.32</v>
      </c>
      <c r="E60" s="31">
        <f>SUM(E61)</f>
        <v>0</v>
      </c>
      <c r="F60" s="30">
        <f t="shared" si="9"/>
        <v>0</v>
      </c>
      <c r="G60" s="31">
        <f>SUM(G61)</f>
        <v>0</v>
      </c>
      <c r="H60" s="31">
        <f aca="true" t="shared" si="25" ref="H60:H68">SUM(E60-G60)</f>
        <v>0</v>
      </c>
      <c r="I60" s="61" t="e">
        <f t="shared" si="24"/>
        <v>#DIV/0!</v>
      </c>
    </row>
    <row r="61" spans="1:9" ht="51" customHeight="1">
      <c r="A61" s="64" t="s">
        <v>118</v>
      </c>
      <c r="B61" s="65" t="s">
        <v>119</v>
      </c>
      <c r="C61" s="31">
        <v>1456266.32</v>
      </c>
      <c r="D61" s="31">
        <v>1456266.32</v>
      </c>
      <c r="E61" s="31">
        <v>0</v>
      </c>
      <c r="F61" s="30">
        <f t="shared" si="9"/>
        <v>0</v>
      </c>
      <c r="G61" s="31">
        <v>0</v>
      </c>
      <c r="H61" s="31">
        <f t="shared" si="25"/>
        <v>0</v>
      </c>
      <c r="I61" s="61" t="e">
        <f t="shared" si="24"/>
        <v>#DIV/0!</v>
      </c>
    </row>
    <row r="62" spans="1:9" ht="41.25" customHeight="1">
      <c r="A62" s="64" t="s">
        <v>120</v>
      </c>
      <c r="B62" s="65" t="s">
        <v>121</v>
      </c>
      <c r="C62" s="31">
        <f>SUM(C63)</f>
        <v>0</v>
      </c>
      <c r="D62" s="31">
        <f>SUM(D63)</f>
        <v>0</v>
      </c>
      <c r="E62" s="31">
        <f>SUM(E63)</f>
        <v>0</v>
      </c>
      <c r="F62" s="30" t="e">
        <f t="shared" si="9"/>
        <v>#DIV/0!</v>
      </c>
      <c r="G62" s="31">
        <f>SUM(G63)</f>
        <v>0</v>
      </c>
      <c r="H62" s="31">
        <f t="shared" si="25"/>
        <v>0</v>
      </c>
      <c r="I62" s="61" t="e">
        <f t="shared" si="24"/>
        <v>#DIV/0!</v>
      </c>
    </row>
    <row r="63" spans="1:9" ht="39" customHeight="1">
      <c r="A63" s="64" t="s">
        <v>122</v>
      </c>
      <c r="B63" s="65" t="s">
        <v>123</v>
      </c>
      <c r="C63" s="31">
        <v>0</v>
      </c>
      <c r="D63" s="31">
        <v>0</v>
      </c>
      <c r="E63" s="31">
        <v>0</v>
      </c>
      <c r="F63" s="30" t="e">
        <f t="shared" si="9"/>
        <v>#DIV/0!</v>
      </c>
      <c r="G63" s="31">
        <v>0</v>
      </c>
      <c r="H63" s="31">
        <f t="shared" si="25"/>
        <v>0</v>
      </c>
      <c r="I63" s="61" t="e">
        <f t="shared" si="24"/>
        <v>#DIV/0!</v>
      </c>
    </row>
    <row r="64" spans="1:9" ht="21.75" customHeight="1">
      <c r="A64" s="62" t="s">
        <v>124</v>
      </c>
      <c r="B64" s="63" t="s">
        <v>125</v>
      </c>
      <c r="C64" s="18">
        <f>SUM(C65)</f>
        <v>0</v>
      </c>
      <c r="D64" s="18">
        <f>SUM(D65)</f>
        <v>0</v>
      </c>
      <c r="E64" s="18">
        <f>SUM(E65)</f>
        <v>0</v>
      </c>
      <c r="F64" s="30" t="e">
        <f t="shared" si="9"/>
        <v>#DIV/0!</v>
      </c>
      <c r="G64" s="18">
        <f>SUM(G65)</f>
        <v>0</v>
      </c>
      <c r="H64" s="18">
        <f t="shared" si="25"/>
        <v>0</v>
      </c>
      <c r="I64" s="66" t="e">
        <f t="shared" si="24"/>
        <v>#DIV/0!</v>
      </c>
    </row>
    <row r="65" spans="1:9" ht="20.25" customHeight="1">
      <c r="A65" s="64" t="s">
        <v>126</v>
      </c>
      <c r="B65" s="65" t="s">
        <v>127</v>
      </c>
      <c r="C65" s="31">
        <v>0</v>
      </c>
      <c r="D65" s="31">
        <v>0</v>
      </c>
      <c r="E65" s="31">
        <v>0</v>
      </c>
      <c r="F65" s="30" t="e">
        <f t="shared" si="9"/>
        <v>#DIV/0!</v>
      </c>
      <c r="G65" s="22">
        <v>0</v>
      </c>
      <c r="H65" s="22">
        <f t="shared" si="25"/>
        <v>0</v>
      </c>
      <c r="I65" s="67" t="e">
        <f t="shared" si="24"/>
        <v>#DIV/0!</v>
      </c>
    </row>
    <row r="66" spans="1:9" ht="37.5" customHeight="1">
      <c r="A66" s="68" t="s">
        <v>128</v>
      </c>
      <c r="B66" s="69" t="s">
        <v>129</v>
      </c>
      <c r="C66" s="18">
        <f>SUM(C67)</f>
        <v>3500000</v>
      </c>
      <c r="D66" s="18">
        <f>SUM(D67)</f>
        <v>2193737.68</v>
      </c>
      <c r="E66" s="18">
        <f>SUM(E67)</f>
        <v>0</v>
      </c>
      <c r="F66" s="19">
        <f t="shared" si="9"/>
        <v>0</v>
      </c>
      <c r="G66" s="18">
        <f>SUM(G67)</f>
        <v>0</v>
      </c>
      <c r="H66" s="18">
        <f t="shared" si="25"/>
        <v>0</v>
      </c>
      <c r="I66" s="19">
        <v>0</v>
      </c>
    </row>
    <row r="67" spans="1:9" ht="36.75" customHeight="1">
      <c r="A67" s="70" t="s">
        <v>130</v>
      </c>
      <c r="B67" s="71" t="s">
        <v>131</v>
      </c>
      <c r="C67" s="22">
        <v>3500000</v>
      </c>
      <c r="D67" s="22">
        <v>2193737.68</v>
      </c>
      <c r="E67" s="22">
        <v>0</v>
      </c>
      <c r="F67" s="23">
        <f t="shared" si="9"/>
        <v>0</v>
      </c>
      <c r="G67" s="22">
        <v>0</v>
      </c>
      <c r="H67" s="22">
        <f t="shared" si="25"/>
        <v>0</v>
      </c>
      <c r="I67" s="23">
        <v>0</v>
      </c>
    </row>
    <row r="68" spans="1:9" ht="16.5" customHeight="1">
      <c r="A68" s="68" t="s">
        <v>132</v>
      </c>
      <c r="B68" s="69" t="s">
        <v>133</v>
      </c>
      <c r="C68" s="18">
        <f>SUM(C69)</f>
        <v>4312202</v>
      </c>
      <c r="D68" s="18">
        <f>SUM(D69)</f>
        <v>4712202</v>
      </c>
      <c r="E68" s="18">
        <f>SUM(E69)</f>
        <v>2256100</v>
      </c>
      <c r="F68" s="19">
        <f t="shared" si="9"/>
        <v>47.877828666937454</v>
      </c>
      <c r="G68" s="18">
        <f>SUM(G69)</f>
        <v>2486294</v>
      </c>
      <c r="H68" s="18">
        <f t="shared" si="25"/>
        <v>-230194</v>
      </c>
      <c r="I68" s="19">
        <f aca="true" t="shared" si="26" ref="I68:I74">E68/G68*100</f>
        <v>90.7414810959605</v>
      </c>
    </row>
    <row r="69" spans="1:9" ht="17.25" customHeight="1">
      <c r="A69" s="70" t="s">
        <v>134</v>
      </c>
      <c r="B69" s="71" t="s">
        <v>135</v>
      </c>
      <c r="C69" s="22">
        <f>SUM(C70+C71+C72+C73+C74)</f>
        <v>4312202</v>
      </c>
      <c r="D69" s="22">
        <f>SUM(D70+D71+D72+D73+D74)</f>
        <v>4712202</v>
      </c>
      <c r="E69" s="22">
        <f>SUM(E70+E71+E72+E73+E74)</f>
        <v>2256100</v>
      </c>
      <c r="F69" s="23">
        <f t="shared" si="9"/>
        <v>47.877828666937454</v>
      </c>
      <c r="G69" s="22">
        <f>SUM(G70:G74)</f>
        <v>2486294</v>
      </c>
      <c r="H69" s="22">
        <f>SUM(H70:H74)</f>
        <v>-230194</v>
      </c>
      <c r="I69" s="23">
        <f t="shared" si="26"/>
        <v>90.7414810959605</v>
      </c>
    </row>
    <row r="70" spans="1:9" ht="45" customHeight="1">
      <c r="A70" s="70"/>
      <c r="B70" s="72" t="s">
        <v>136</v>
      </c>
      <c r="C70" s="41">
        <v>4312202</v>
      </c>
      <c r="D70" s="41">
        <v>4312202</v>
      </c>
      <c r="E70" s="41">
        <v>2156100</v>
      </c>
      <c r="F70" s="23">
        <f t="shared" si="9"/>
        <v>49.99997680999174</v>
      </c>
      <c r="G70" s="22">
        <v>2286294</v>
      </c>
      <c r="H70" s="22">
        <f aca="true" t="shared" si="27" ref="H70:H75">SUM(E70-G70)</f>
        <v>-130194</v>
      </c>
      <c r="I70" s="23">
        <f t="shared" si="26"/>
        <v>94.30545677852454</v>
      </c>
    </row>
    <row r="71" spans="1:9" ht="45" customHeight="1">
      <c r="A71" s="70"/>
      <c r="B71" s="72" t="s">
        <v>137</v>
      </c>
      <c r="C71" s="41">
        <v>0</v>
      </c>
      <c r="D71" s="41">
        <v>100000</v>
      </c>
      <c r="E71" s="41">
        <v>100000</v>
      </c>
      <c r="F71" s="23">
        <f t="shared" si="9"/>
        <v>100</v>
      </c>
      <c r="G71" s="22">
        <v>0</v>
      </c>
      <c r="H71" s="22">
        <f t="shared" si="27"/>
        <v>100000</v>
      </c>
      <c r="I71" s="23" t="e">
        <f t="shared" si="26"/>
        <v>#DIV/0!</v>
      </c>
    </row>
    <row r="72" spans="1:9" ht="41.25" customHeight="1">
      <c r="A72" s="70"/>
      <c r="B72" s="73" t="s">
        <v>138</v>
      </c>
      <c r="C72" s="41">
        <v>0</v>
      </c>
      <c r="D72" s="41">
        <v>150000</v>
      </c>
      <c r="E72" s="41">
        <v>0</v>
      </c>
      <c r="F72" s="23">
        <f t="shared" si="9"/>
        <v>0</v>
      </c>
      <c r="G72" s="22">
        <v>0</v>
      </c>
      <c r="H72" s="22">
        <f t="shared" si="27"/>
        <v>0</v>
      </c>
      <c r="I72" s="23" t="e">
        <f t="shared" si="26"/>
        <v>#DIV/0!</v>
      </c>
    </row>
    <row r="73" spans="1:9" ht="34.5" customHeight="1">
      <c r="A73" s="70"/>
      <c r="B73" s="74" t="s">
        <v>139</v>
      </c>
      <c r="C73" s="41">
        <v>0</v>
      </c>
      <c r="D73" s="41">
        <v>150000</v>
      </c>
      <c r="E73" s="41">
        <v>0</v>
      </c>
      <c r="F73" s="23">
        <f t="shared" si="9"/>
        <v>0</v>
      </c>
      <c r="G73" s="22">
        <v>0</v>
      </c>
      <c r="H73" s="22">
        <f t="shared" si="27"/>
        <v>0</v>
      </c>
      <c r="I73" s="23" t="e">
        <f t="shared" si="26"/>
        <v>#DIV/0!</v>
      </c>
    </row>
    <row r="74" spans="1:9" ht="34.5" customHeight="1">
      <c r="A74" s="70"/>
      <c r="B74" s="74" t="s">
        <v>140</v>
      </c>
      <c r="C74" s="41">
        <v>0</v>
      </c>
      <c r="D74" s="41">
        <v>0</v>
      </c>
      <c r="E74" s="41">
        <v>0</v>
      </c>
      <c r="F74" s="23" t="e">
        <f t="shared" si="9"/>
        <v>#DIV/0!</v>
      </c>
      <c r="G74" s="22">
        <v>200000</v>
      </c>
      <c r="H74" s="22">
        <f t="shared" si="27"/>
        <v>-200000</v>
      </c>
      <c r="I74" s="23">
        <f t="shared" si="26"/>
        <v>0</v>
      </c>
    </row>
    <row r="75" spans="1:9" ht="27" customHeight="1">
      <c r="A75" s="75" t="s">
        <v>141</v>
      </c>
      <c r="B75" s="76" t="s">
        <v>142</v>
      </c>
      <c r="C75" s="31">
        <f>SUM(C76+C78)</f>
        <v>205000</v>
      </c>
      <c r="D75" s="31">
        <f>SUM(D76+D78)</f>
        <v>232400</v>
      </c>
      <c r="E75" s="31">
        <f>SUM(E76+E78)</f>
        <v>98287.45</v>
      </c>
      <c r="F75" s="30">
        <f t="shared" si="9"/>
        <v>42.29236230636833</v>
      </c>
      <c r="G75" s="31">
        <f>SUM(G76+G78)</f>
        <v>85533.82</v>
      </c>
      <c r="H75" s="31">
        <f t="shared" si="27"/>
        <v>12753.62999999999</v>
      </c>
      <c r="I75" s="30">
        <f>SUM(E75/G75)*100</f>
        <v>114.91062833391517</v>
      </c>
    </row>
    <row r="76" spans="1:9" ht="36.75" customHeight="1">
      <c r="A76" s="77" t="s">
        <v>143</v>
      </c>
      <c r="B76" s="76" t="s">
        <v>144</v>
      </c>
      <c r="C76" s="31">
        <f>SUM(C77)</f>
        <v>0</v>
      </c>
      <c r="D76" s="31">
        <f>D77</f>
        <v>0</v>
      </c>
      <c r="E76" s="31">
        <f>E77</f>
        <v>0</v>
      </c>
      <c r="F76" s="30" t="e">
        <f aca="true" t="shared" si="28" ref="F76:F77">E76/D76*100</f>
        <v>#DIV/0!</v>
      </c>
      <c r="G76" s="31">
        <f>G77</f>
        <v>0</v>
      </c>
      <c r="H76" s="31">
        <f>H77</f>
        <v>0</v>
      </c>
      <c r="I76" s="30">
        <v>0</v>
      </c>
    </row>
    <row r="77" spans="1:9" ht="40.5" customHeight="1">
      <c r="A77" s="77" t="s">
        <v>145</v>
      </c>
      <c r="B77" s="78" t="s">
        <v>146</v>
      </c>
      <c r="C77" s="22">
        <v>0</v>
      </c>
      <c r="D77" s="22">
        <v>0</v>
      </c>
      <c r="E77" s="22">
        <v>0</v>
      </c>
      <c r="F77" s="23" t="e">
        <f t="shared" si="28"/>
        <v>#DIV/0!</v>
      </c>
      <c r="G77" s="22">
        <v>0</v>
      </c>
      <c r="H77" s="22">
        <f aca="true" t="shared" si="29" ref="H77:H84">SUM(E77-G77)</f>
        <v>0</v>
      </c>
      <c r="I77" s="30">
        <v>0</v>
      </c>
    </row>
    <row r="78" spans="1:9" ht="24.75" customHeight="1">
      <c r="A78" s="54" t="s">
        <v>147</v>
      </c>
      <c r="B78" s="55" t="s">
        <v>148</v>
      </c>
      <c r="C78" s="18">
        <f>SUM(C79)</f>
        <v>205000</v>
      </c>
      <c r="D78" s="18">
        <f>SUM(D79)</f>
        <v>232400</v>
      </c>
      <c r="E78" s="18">
        <f>SUM(E79)</f>
        <v>98287.45</v>
      </c>
      <c r="F78" s="30">
        <f aca="true" t="shared" si="30" ref="F78:F84">SUM(E78/D78)*100</f>
        <v>42.29236230636833</v>
      </c>
      <c r="G78" s="18">
        <f>SUM(G79)</f>
        <v>85533.82</v>
      </c>
      <c r="H78" s="31">
        <f t="shared" si="29"/>
        <v>12753.62999999999</v>
      </c>
      <c r="I78" s="30">
        <f aca="true" t="shared" si="31" ref="I78:I84">SUM(E78/G78)*100</f>
        <v>114.91062833391517</v>
      </c>
    </row>
    <row r="79" spans="1:9" ht="27" customHeight="1">
      <c r="A79" s="54" t="s">
        <v>149</v>
      </c>
      <c r="B79" s="78" t="s">
        <v>150</v>
      </c>
      <c r="C79" s="22">
        <v>205000</v>
      </c>
      <c r="D79" s="22">
        <v>232400</v>
      </c>
      <c r="E79" s="22">
        <v>98287.45</v>
      </c>
      <c r="F79" s="23">
        <f t="shared" si="30"/>
        <v>42.29236230636833</v>
      </c>
      <c r="G79" s="22">
        <v>85533.82</v>
      </c>
      <c r="H79" s="22">
        <f t="shared" si="29"/>
        <v>12753.62999999999</v>
      </c>
      <c r="I79" s="23">
        <f t="shared" si="31"/>
        <v>114.91062833391517</v>
      </c>
    </row>
    <row r="80" spans="1:9" ht="17.25" customHeight="1">
      <c r="A80" s="54" t="s">
        <v>151</v>
      </c>
      <c r="B80" s="55" t="s">
        <v>152</v>
      </c>
      <c r="C80" s="18">
        <f>SUM(C81:C82)</f>
        <v>1882355.45</v>
      </c>
      <c r="D80" s="18">
        <f>SUM(D81:D82)</f>
        <v>4001720.05</v>
      </c>
      <c r="E80" s="18">
        <f>SUM(E81:E81)</f>
        <v>922858</v>
      </c>
      <c r="F80" s="23">
        <f t="shared" si="30"/>
        <v>23.06153325243229</v>
      </c>
      <c r="G80" s="18">
        <f>SUM(G81)</f>
        <v>966916</v>
      </c>
      <c r="H80" s="18">
        <f t="shared" si="29"/>
        <v>-44058</v>
      </c>
      <c r="I80" s="23">
        <f t="shared" si="31"/>
        <v>95.44345113743076</v>
      </c>
    </row>
    <row r="81" spans="1:9" ht="56.25" customHeight="1">
      <c r="A81" s="56" t="s">
        <v>153</v>
      </c>
      <c r="B81" s="78" t="s">
        <v>154</v>
      </c>
      <c r="C81" s="22">
        <v>1882355.45</v>
      </c>
      <c r="D81" s="22">
        <v>1846384.45</v>
      </c>
      <c r="E81" s="22">
        <v>922858</v>
      </c>
      <c r="F81" s="23">
        <f t="shared" si="30"/>
        <v>49.981898406910865</v>
      </c>
      <c r="G81" s="22">
        <v>966916</v>
      </c>
      <c r="H81" s="18">
        <f t="shared" si="29"/>
        <v>-44058</v>
      </c>
      <c r="I81" s="23">
        <f t="shared" si="31"/>
        <v>95.44345113743076</v>
      </c>
    </row>
    <row r="82" spans="1:9" ht="27.75" customHeight="1">
      <c r="A82" s="56" t="s">
        <v>155</v>
      </c>
      <c r="B82" s="78" t="s">
        <v>156</v>
      </c>
      <c r="C82" s="22">
        <v>0</v>
      </c>
      <c r="D82" s="22">
        <v>2155335.6</v>
      </c>
      <c r="E82" s="22">
        <v>0</v>
      </c>
      <c r="F82" s="23">
        <f t="shared" si="30"/>
        <v>0</v>
      </c>
      <c r="G82" s="22">
        <v>0</v>
      </c>
      <c r="H82" s="18">
        <f t="shared" si="29"/>
        <v>0</v>
      </c>
      <c r="I82" s="23" t="e">
        <f t="shared" si="31"/>
        <v>#DIV/0!</v>
      </c>
    </row>
    <row r="83" spans="1:9" ht="36.75" customHeight="1">
      <c r="A83" s="54" t="s">
        <v>157</v>
      </c>
      <c r="B83" s="55" t="s">
        <v>158</v>
      </c>
      <c r="C83" s="18">
        <v>0</v>
      </c>
      <c r="D83" s="18">
        <v>-706128.9</v>
      </c>
      <c r="E83" s="18">
        <v>-706128.9</v>
      </c>
      <c r="F83" s="23">
        <f t="shared" si="30"/>
        <v>100</v>
      </c>
      <c r="G83" s="18">
        <v>-1.18</v>
      </c>
      <c r="H83" s="18">
        <f t="shared" si="29"/>
        <v>-706127.72</v>
      </c>
      <c r="I83" s="23">
        <f t="shared" si="31"/>
        <v>59841432.20338983</v>
      </c>
    </row>
    <row r="84" spans="1:9" ht="12.75">
      <c r="A84" s="79"/>
      <c r="B84" s="80" t="s">
        <v>159</v>
      </c>
      <c r="C84" s="10">
        <f>SUM(C7+C52)</f>
        <v>42447266.71</v>
      </c>
      <c r="D84" s="47">
        <f>SUM(D7+D52)</f>
        <v>43578612.7</v>
      </c>
      <c r="E84" s="47">
        <f>SUM(E7+E52)</f>
        <v>18809478.9</v>
      </c>
      <c r="F84" s="11">
        <f t="shared" si="30"/>
        <v>43.16217918520384</v>
      </c>
      <c r="G84" s="10">
        <f>SUM(G7+G52)</f>
        <v>17117616.1</v>
      </c>
      <c r="H84" s="10">
        <f t="shared" si="29"/>
        <v>1691862.799999997</v>
      </c>
      <c r="I84" s="11">
        <f t="shared" si="31"/>
        <v>109.88375244611308</v>
      </c>
    </row>
    <row r="85" spans="4:5" ht="12.75">
      <c r="D85" s="81"/>
      <c r="E85" s="81"/>
    </row>
  </sheetData>
  <sheetProtection selectLockedCells="1" selectUnlockedCells="1"/>
  <mergeCells count="10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rintOptions/>
  <pageMargins left="0.5902777777777778" right="0" top="0.39375" bottom="0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0" zoomScaleNormal="9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3" sqref="B13"/>
    </sheetView>
  </sheetViews>
  <sheetFormatPr defaultColWidth="9.140625" defaultRowHeight="12.75"/>
  <cols>
    <col min="1" max="1" width="45.57421875" style="82" customWidth="1"/>
    <col min="3" max="3" width="11.7109375" style="0" customWidth="1"/>
    <col min="4" max="4" width="11.421875" style="0" customWidth="1"/>
    <col min="5" max="5" width="11.7109375" style="0" customWidth="1"/>
    <col min="6" max="6" width="7.57421875" style="0" customWidth="1"/>
    <col min="7" max="7" width="12.57421875" style="0" customWidth="1"/>
    <col min="8" max="8" width="10.57421875" style="0" customWidth="1"/>
    <col min="9" max="9" width="6.7109375" style="0" customWidth="1"/>
  </cols>
  <sheetData>
    <row r="1" spans="1:9" ht="15.75" customHeight="1">
      <c r="A1" s="3" t="s">
        <v>160</v>
      </c>
      <c r="B1" s="3"/>
      <c r="C1" s="3"/>
      <c r="D1" s="3"/>
      <c r="E1" s="3"/>
      <c r="F1" s="3"/>
      <c r="G1" s="3"/>
      <c r="H1" s="3"/>
      <c r="I1" s="3"/>
    </row>
    <row r="2" ht="14.25">
      <c r="I2" s="83" t="s">
        <v>3</v>
      </c>
    </row>
    <row r="3" spans="1:9" ht="39.75" customHeight="1">
      <c r="A3" s="84" t="s">
        <v>161</v>
      </c>
      <c r="B3" s="84" t="s">
        <v>162</v>
      </c>
      <c r="C3" s="7" t="s">
        <v>6</v>
      </c>
      <c r="D3" s="7" t="s">
        <v>7</v>
      </c>
      <c r="E3" s="7" t="s">
        <v>8</v>
      </c>
      <c r="F3" s="85" t="s">
        <v>9</v>
      </c>
      <c r="G3" s="7" t="s">
        <v>10</v>
      </c>
      <c r="H3" s="7"/>
      <c r="I3" s="7"/>
    </row>
    <row r="4" spans="1:9" ht="48" customHeight="1">
      <c r="A4" s="84"/>
      <c r="B4" s="84"/>
      <c r="C4" s="7"/>
      <c r="D4" s="7"/>
      <c r="E4" s="7"/>
      <c r="F4" s="85"/>
      <c r="G4" s="86" t="s">
        <v>8</v>
      </c>
      <c r="H4" s="86" t="s">
        <v>11</v>
      </c>
      <c r="I4" s="86" t="s">
        <v>12</v>
      </c>
    </row>
    <row r="5" spans="1:9" ht="16.5">
      <c r="A5" s="87" t="s">
        <v>163</v>
      </c>
      <c r="B5" s="88" t="s">
        <v>164</v>
      </c>
      <c r="C5" s="89">
        <f>SUM(C6:C8)</f>
        <v>52300</v>
      </c>
      <c r="D5" s="89">
        <f>SUM(D6:D8)</f>
        <v>392982.5</v>
      </c>
      <c r="E5" s="89">
        <f>SUM(E6:E8)</f>
        <v>239205.44</v>
      </c>
      <c r="F5" s="90">
        <f aca="true" t="shared" si="0" ref="F5:F25">SUM(E5/D5)*100</f>
        <v>60.86923463513006</v>
      </c>
      <c r="G5" s="89">
        <f>SUM(G6:G8)</f>
        <v>15783</v>
      </c>
      <c r="H5" s="89">
        <f>SUM(H8:H8)</f>
        <v>223047.44</v>
      </c>
      <c r="I5" s="90">
        <f aca="true" t="shared" si="1" ref="I5:I12">SUM(E5/G5)*100</f>
        <v>1515.589178229741</v>
      </c>
    </row>
    <row r="6" spans="1:9" ht="66.75" customHeight="1">
      <c r="A6" s="91" t="s">
        <v>165</v>
      </c>
      <c r="B6" s="92" t="s">
        <v>166</v>
      </c>
      <c r="C6" s="93">
        <v>0</v>
      </c>
      <c r="D6" s="93">
        <v>375</v>
      </c>
      <c r="E6" s="93">
        <v>375</v>
      </c>
      <c r="F6" s="94">
        <f t="shared" si="0"/>
        <v>100</v>
      </c>
      <c r="G6" s="93">
        <v>0</v>
      </c>
      <c r="H6" s="93">
        <f>SUM(E6+G6)</f>
        <v>375</v>
      </c>
      <c r="I6" s="94" t="e">
        <f t="shared" si="1"/>
        <v>#DIV/0!</v>
      </c>
    </row>
    <row r="7" spans="1:9" ht="40.5" customHeight="1">
      <c r="A7" s="91" t="s">
        <v>167</v>
      </c>
      <c r="B7" s="92" t="s">
        <v>168</v>
      </c>
      <c r="C7" s="93">
        <v>0</v>
      </c>
      <c r="D7" s="93">
        <v>0</v>
      </c>
      <c r="E7" s="93">
        <v>0</v>
      </c>
      <c r="F7" s="94" t="e">
        <f t="shared" si="0"/>
        <v>#DIV/0!</v>
      </c>
      <c r="G7" s="93">
        <v>0</v>
      </c>
      <c r="H7" s="93">
        <f aca="true" t="shared" si="2" ref="H7:H8">SUM(E7-G7)</f>
        <v>0</v>
      </c>
      <c r="I7" s="94" t="e">
        <f t="shared" si="1"/>
        <v>#DIV/0!</v>
      </c>
    </row>
    <row r="8" spans="1:9" ht="21" customHeight="1">
      <c r="A8" s="91" t="s">
        <v>169</v>
      </c>
      <c r="B8" s="92" t="s">
        <v>170</v>
      </c>
      <c r="C8" s="93">
        <v>52300</v>
      </c>
      <c r="D8" s="93">
        <v>392607.5</v>
      </c>
      <c r="E8" s="93">
        <v>238830.44</v>
      </c>
      <c r="F8" s="94">
        <f t="shared" si="0"/>
        <v>60.83185879026763</v>
      </c>
      <c r="G8" s="93">
        <v>15783</v>
      </c>
      <c r="H8" s="93">
        <f t="shared" si="2"/>
        <v>223047.44</v>
      </c>
      <c r="I8" s="94">
        <f t="shared" si="1"/>
        <v>1513.2132040803397</v>
      </c>
    </row>
    <row r="9" spans="1:9" ht="16.5">
      <c r="A9" s="95" t="s">
        <v>171</v>
      </c>
      <c r="B9" s="96" t="s">
        <v>172</v>
      </c>
      <c r="C9" s="89">
        <f>SUM(C10)</f>
        <v>205000</v>
      </c>
      <c r="D9" s="89">
        <f>SUM(D10)</f>
        <v>232400</v>
      </c>
      <c r="E9" s="89">
        <f>SUM(E10)</f>
        <v>98287.45</v>
      </c>
      <c r="F9" s="94">
        <f t="shared" si="0"/>
        <v>42.29236230636833</v>
      </c>
      <c r="G9" s="89">
        <f>SUM(G10)</f>
        <v>85533.82</v>
      </c>
      <c r="H9" s="89">
        <f>SUM(H10)</f>
        <v>12753.62999999999</v>
      </c>
      <c r="I9" s="94">
        <f t="shared" si="1"/>
        <v>114.91062833391517</v>
      </c>
    </row>
    <row r="10" spans="1:9" ht="18" customHeight="1">
      <c r="A10" s="97" t="s">
        <v>173</v>
      </c>
      <c r="B10" s="98" t="s">
        <v>174</v>
      </c>
      <c r="C10" s="93">
        <v>205000</v>
      </c>
      <c r="D10" s="93">
        <v>232400</v>
      </c>
      <c r="E10" s="93">
        <v>98287.45</v>
      </c>
      <c r="F10" s="94">
        <f t="shared" si="0"/>
        <v>42.29236230636833</v>
      </c>
      <c r="G10" s="93">
        <v>85533.82</v>
      </c>
      <c r="H10" s="93">
        <f>SUM(E10-G10)</f>
        <v>12753.62999999999</v>
      </c>
      <c r="I10" s="94">
        <f t="shared" si="1"/>
        <v>114.91062833391517</v>
      </c>
    </row>
    <row r="11" spans="1:9" ht="41.25">
      <c r="A11" s="87" t="s">
        <v>175</v>
      </c>
      <c r="B11" s="88" t="s">
        <v>176</v>
      </c>
      <c r="C11" s="89">
        <f>SUM(C12:C13)</f>
        <v>275000</v>
      </c>
      <c r="D11" s="89">
        <f>SUM(D12:D13)</f>
        <v>275000</v>
      </c>
      <c r="E11" s="89">
        <f>SUM(E12:E13)</f>
        <v>30397.29</v>
      </c>
      <c r="F11" s="90">
        <f t="shared" si="0"/>
        <v>11.05356</v>
      </c>
      <c r="G11" s="89">
        <f>SUM(G12:G13)</f>
        <v>19440</v>
      </c>
      <c r="H11" s="89">
        <f>SUM(H12:H12)</f>
        <v>10957.29</v>
      </c>
      <c r="I11" s="94">
        <f t="shared" si="1"/>
        <v>156.36466049382716</v>
      </c>
    </row>
    <row r="12" spans="1:9" ht="39.75" customHeight="1">
      <c r="A12" s="99" t="s">
        <v>177</v>
      </c>
      <c r="B12" s="92" t="s">
        <v>178</v>
      </c>
      <c r="C12" s="93">
        <v>200000</v>
      </c>
      <c r="D12" s="93">
        <v>200000</v>
      </c>
      <c r="E12" s="93">
        <v>10957.29</v>
      </c>
      <c r="F12" s="94">
        <f t="shared" si="0"/>
        <v>5.478645000000001</v>
      </c>
      <c r="G12" s="93">
        <v>0</v>
      </c>
      <c r="H12" s="93">
        <f>SUM(E12-G12)</f>
        <v>10957.29</v>
      </c>
      <c r="I12" s="94" t="e">
        <f t="shared" si="1"/>
        <v>#DIV/0!</v>
      </c>
    </row>
    <row r="13" spans="1:9" ht="41.25">
      <c r="A13" s="100" t="s">
        <v>179</v>
      </c>
      <c r="B13" s="92" t="s">
        <v>180</v>
      </c>
      <c r="C13" s="93">
        <v>75000</v>
      </c>
      <c r="D13" s="93">
        <v>75000</v>
      </c>
      <c r="E13" s="93">
        <v>19440</v>
      </c>
      <c r="F13" s="94">
        <f t="shared" si="0"/>
        <v>25.919999999999998</v>
      </c>
      <c r="G13" s="93">
        <v>19440</v>
      </c>
      <c r="H13" s="93">
        <v>0</v>
      </c>
      <c r="I13" s="94">
        <v>0</v>
      </c>
    </row>
    <row r="14" spans="1:9" ht="16.5">
      <c r="A14" s="87" t="s">
        <v>181</v>
      </c>
      <c r="B14" s="88" t="s">
        <v>182</v>
      </c>
      <c r="C14" s="89">
        <f>SUM(C15:C16)</f>
        <v>9981356.86</v>
      </c>
      <c r="D14" s="89">
        <f>SUM(D15:D16)</f>
        <v>16560807.87</v>
      </c>
      <c r="E14" s="89">
        <f>SUM(E15:E16)</f>
        <v>3388254.9899999998</v>
      </c>
      <c r="F14" s="90">
        <f t="shared" si="0"/>
        <v>20.459478888936594</v>
      </c>
      <c r="G14" s="89">
        <f>SUM(G15:G16)</f>
        <v>1740298.47</v>
      </c>
      <c r="H14" s="89">
        <f>SUM(H15:H16)</f>
        <v>1647956.52</v>
      </c>
      <c r="I14" s="90">
        <f aca="true" t="shared" si="3" ref="I14:I25">SUM(E14/G14)*100</f>
        <v>194.69390155816203</v>
      </c>
    </row>
    <row r="15" spans="1:9" ht="16.5">
      <c r="A15" s="91" t="s">
        <v>183</v>
      </c>
      <c r="B15" s="92" t="s">
        <v>184</v>
      </c>
      <c r="C15" s="93">
        <v>9652356.86</v>
      </c>
      <c r="D15" s="93">
        <v>16271807.87</v>
      </c>
      <c r="E15" s="93">
        <v>3334524.44</v>
      </c>
      <c r="F15" s="94">
        <f t="shared" si="0"/>
        <v>20.49264879871028</v>
      </c>
      <c r="G15" s="93">
        <v>1705298.47</v>
      </c>
      <c r="H15" s="93">
        <f aca="true" t="shared" si="4" ref="H15:H16">SUM(E15-G15)</f>
        <v>1629225.97</v>
      </c>
      <c r="I15" s="94">
        <f t="shared" si="3"/>
        <v>195.53905070940456</v>
      </c>
    </row>
    <row r="16" spans="1:9" ht="28.5">
      <c r="A16" s="91" t="s">
        <v>185</v>
      </c>
      <c r="B16" s="92" t="s">
        <v>186</v>
      </c>
      <c r="C16" s="93">
        <v>329000</v>
      </c>
      <c r="D16" s="93">
        <v>289000</v>
      </c>
      <c r="E16" s="93">
        <v>53730.55</v>
      </c>
      <c r="F16" s="94">
        <f t="shared" si="0"/>
        <v>18.59188581314879</v>
      </c>
      <c r="G16" s="93">
        <v>35000</v>
      </c>
      <c r="H16" s="93">
        <f t="shared" si="4"/>
        <v>18730.550000000003</v>
      </c>
      <c r="I16" s="94">
        <f t="shared" si="3"/>
        <v>153.51585714285716</v>
      </c>
    </row>
    <row r="17" spans="1:9" ht="28.5">
      <c r="A17" s="87" t="s">
        <v>187</v>
      </c>
      <c r="B17" s="88" t="s">
        <v>188</v>
      </c>
      <c r="C17" s="89">
        <f>SUM(C18:C20)</f>
        <v>12758925.95</v>
      </c>
      <c r="D17" s="89">
        <f>SUM(D18:D20)</f>
        <v>12517419.290000001</v>
      </c>
      <c r="E17" s="89">
        <f>SUM(E18:E20)</f>
        <v>1722408.49</v>
      </c>
      <c r="F17" s="90">
        <f t="shared" si="0"/>
        <v>13.760092636475068</v>
      </c>
      <c r="G17" s="89">
        <f>SUM(G18:G20)</f>
        <v>1618271.89</v>
      </c>
      <c r="H17" s="89">
        <f>SUM(H18:H20)</f>
        <v>104136.60000000005</v>
      </c>
      <c r="I17" s="90">
        <f t="shared" si="3"/>
        <v>106.43504967511981</v>
      </c>
    </row>
    <row r="18" spans="1:9" ht="16.5">
      <c r="A18" s="91" t="s">
        <v>189</v>
      </c>
      <c r="B18" s="92" t="s">
        <v>190</v>
      </c>
      <c r="C18" s="93">
        <v>900000</v>
      </c>
      <c r="D18" s="93">
        <v>1600000</v>
      </c>
      <c r="E18" s="93">
        <v>104378.66</v>
      </c>
      <c r="F18" s="94">
        <f t="shared" si="0"/>
        <v>6.52366625</v>
      </c>
      <c r="G18" s="93">
        <v>87031.99</v>
      </c>
      <c r="H18" s="93">
        <f aca="true" t="shared" si="5" ref="H18:H20">SUM(E18-G18)</f>
        <v>17346.67</v>
      </c>
      <c r="I18" s="94">
        <f t="shared" si="3"/>
        <v>119.93137236089856</v>
      </c>
    </row>
    <row r="19" spans="1:9" ht="16.5">
      <c r="A19" s="91" t="s">
        <v>191</v>
      </c>
      <c r="B19" s="92" t="s">
        <v>192</v>
      </c>
      <c r="C19" s="93">
        <v>3881537.93</v>
      </c>
      <c r="D19" s="93">
        <v>3888398.85</v>
      </c>
      <c r="E19" s="93">
        <v>808012.93</v>
      </c>
      <c r="F19" s="94">
        <f t="shared" si="0"/>
        <v>20.780093842482238</v>
      </c>
      <c r="G19" s="93">
        <v>478402.39</v>
      </c>
      <c r="H19" s="93">
        <f t="shared" si="5"/>
        <v>329610.54000000004</v>
      </c>
      <c r="I19" s="94">
        <f t="shared" si="3"/>
        <v>168.89818004462728</v>
      </c>
    </row>
    <row r="20" spans="1:9" ht="16.5">
      <c r="A20" s="91" t="s">
        <v>193</v>
      </c>
      <c r="B20" s="92" t="s">
        <v>194</v>
      </c>
      <c r="C20" s="93">
        <v>7977388.02</v>
      </c>
      <c r="D20" s="93">
        <v>7029020.44</v>
      </c>
      <c r="E20" s="93">
        <v>810016.9</v>
      </c>
      <c r="F20" s="94">
        <f t="shared" si="0"/>
        <v>11.523894501578658</v>
      </c>
      <c r="G20" s="93">
        <v>1052837.51</v>
      </c>
      <c r="H20" s="93">
        <f t="shared" si="5"/>
        <v>-242820.61</v>
      </c>
      <c r="I20" s="94">
        <f t="shared" si="3"/>
        <v>76.93655405571559</v>
      </c>
    </row>
    <row r="21" spans="1:9" ht="16.5">
      <c r="A21" s="87" t="s">
        <v>195</v>
      </c>
      <c r="B21" s="88" t="s">
        <v>196</v>
      </c>
      <c r="C21" s="89">
        <f>SUM(C22:C22)</f>
        <v>180000</v>
      </c>
      <c r="D21" s="89">
        <f>SUM(D22:D22)</f>
        <v>180000</v>
      </c>
      <c r="E21" s="89">
        <f>SUM(E22:E22)</f>
        <v>15000</v>
      </c>
      <c r="F21" s="90">
        <f t="shared" si="0"/>
        <v>8.333333333333332</v>
      </c>
      <c r="G21" s="89">
        <f>SUM(G22:G22)</f>
        <v>99000</v>
      </c>
      <c r="H21" s="89">
        <f>SUM(H22:H22)</f>
        <v>-84000</v>
      </c>
      <c r="I21" s="90">
        <f t="shared" si="3"/>
        <v>15.151515151515152</v>
      </c>
    </row>
    <row r="22" spans="1:9" ht="18" customHeight="1">
      <c r="A22" s="91" t="s">
        <v>197</v>
      </c>
      <c r="B22" s="92" t="s">
        <v>198</v>
      </c>
      <c r="C22" s="93">
        <v>180000</v>
      </c>
      <c r="D22" s="93">
        <v>180000</v>
      </c>
      <c r="E22" s="93">
        <v>15000</v>
      </c>
      <c r="F22" s="94">
        <f t="shared" si="0"/>
        <v>8.333333333333332</v>
      </c>
      <c r="G22" s="93">
        <v>99000</v>
      </c>
      <c r="H22" s="93">
        <f>SUM(E22-G22)</f>
        <v>-84000</v>
      </c>
      <c r="I22" s="94">
        <f t="shared" si="3"/>
        <v>15.151515151515152</v>
      </c>
    </row>
    <row r="23" spans="1:9" ht="16.5">
      <c r="A23" s="87" t="s">
        <v>199</v>
      </c>
      <c r="B23" s="88" t="s">
        <v>200</v>
      </c>
      <c r="C23" s="89">
        <f>SUM(C24:C25)</f>
        <v>18384683.9</v>
      </c>
      <c r="D23" s="89">
        <f>SUM(D24:D25)</f>
        <v>18453976.06</v>
      </c>
      <c r="E23" s="89">
        <f>SUM(E24:E25)</f>
        <v>8465125.92</v>
      </c>
      <c r="F23" s="90">
        <f t="shared" si="0"/>
        <v>45.87155576921237</v>
      </c>
      <c r="G23" s="89">
        <f>SUM(G24:G25)</f>
        <v>8976973.72</v>
      </c>
      <c r="H23" s="89">
        <f>SUM(H24)</f>
        <v>-534518.1400000006</v>
      </c>
      <c r="I23" s="90">
        <f t="shared" si="3"/>
        <v>94.29821434299576</v>
      </c>
    </row>
    <row r="24" spans="1:9" ht="16.5">
      <c r="A24" s="91" t="s">
        <v>201</v>
      </c>
      <c r="B24" s="92" t="s">
        <v>202</v>
      </c>
      <c r="C24" s="93">
        <v>16882534.9</v>
      </c>
      <c r="D24" s="93">
        <v>16951827.06</v>
      </c>
      <c r="E24" s="93">
        <v>7740052.81</v>
      </c>
      <c r="F24" s="94">
        <f t="shared" si="0"/>
        <v>45.65910672993853</v>
      </c>
      <c r="G24" s="93">
        <v>8274570.95</v>
      </c>
      <c r="H24" s="93">
        <f aca="true" t="shared" si="6" ref="H24:H27">SUM(E24-G24)</f>
        <v>-534518.1400000006</v>
      </c>
      <c r="I24" s="94">
        <f t="shared" si="3"/>
        <v>93.54023135181407</v>
      </c>
    </row>
    <row r="25" spans="1:9" ht="28.5">
      <c r="A25" s="91" t="s">
        <v>203</v>
      </c>
      <c r="B25" s="92" t="s">
        <v>204</v>
      </c>
      <c r="C25" s="93">
        <v>1502149</v>
      </c>
      <c r="D25" s="93">
        <v>1502149</v>
      </c>
      <c r="E25" s="93">
        <v>725073.11</v>
      </c>
      <c r="F25" s="94">
        <f t="shared" si="0"/>
        <v>48.26905386882393</v>
      </c>
      <c r="G25" s="93">
        <v>702402.77</v>
      </c>
      <c r="H25" s="93">
        <f t="shared" si="6"/>
        <v>22670.339999999967</v>
      </c>
      <c r="I25" s="94">
        <f t="shared" si="3"/>
        <v>103.22754137202506</v>
      </c>
    </row>
    <row r="26" spans="1:9" ht="16.5">
      <c r="A26" s="87" t="s">
        <v>205</v>
      </c>
      <c r="B26" s="88" t="s">
        <v>206</v>
      </c>
      <c r="C26" s="89">
        <f>SUM(C27)</f>
        <v>310000</v>
      </c>
      <c r="D26" s="89">
        <f>SUM(D27)</f>
        <v>0</v>
      </c>
      <c r="E26" s="89">
        <f>SUM(E27)</f>
        <v>0</v>
      </c>
      <c r="F26" s="90">
        <v>0</v>
      </c>
      <c r="G26" s="89">
        <f>G27</f>
        <v>15253</v>
      </c>
      <c r="H26" s="89">
        <f t="shared" si="6"/>
        <v>-15253</v>
      </c>
      <c r="I26" s="94">
        <v>0</v>
      </c>
    </row>
    <row r="27" spans="1:9" ht="16.5">
      <c r="A27" s="91" t="s">
        <v>207</v>
      </c>
      <c r="B27" s="92" t="s">
        <v>208</v>
      </c>
      <c r="C27" s="93">
        <v>310000</v>
      </c>
      <c r="D27" s="93">
        <v>0</v>
      </c>
      <c r="E27" s="93">
        <v>0</v>
      </c>
      <c r="F27" s="94">
        <v>0</v>
      </c>
      <c r="G27" s="93">
        <v>15253</v>
      </c>
      <c r="H27" s="93">
        <f t="shared" si="6"/>
        <v>-15253</v>
      </c>
      <c r="I27" s="94">
        <v>0</v>
      </c>
    </row>
    <row r="28" spans="1:9" ht="16.5">
      <c r="A28" s="87" t="s">
        <v>209</v>
      </c>
      <c r="B28" s="88">
        <v>1100</v>
      </c>
      <c r="C28" s="89">
        <f>SUM(C29)</f>
        <v>300000</v>
      </c>
      <c r="D28" s="89">
        <f>SUM(D29:D30)</f>
        <v>457894.74</v>
      </c>
      <c r="E28" s="89">
        <v>86470</v>
      </c>
      <c r="F28" s="90">
        <f aca="true" t="shared" si="7" ref="F28:F33">SUM(E28/D28)*100</f>
        <v>18.884252743326993</v>
      </c>
      <c r="G28" s="89">
        <f>SUM(G29)</f>
        <v>62850</v>
      </c>
      <c r="H28" s="89">
        <f>SUM(H29)</f>
        <v>23890</v>
      </c>
      <c r="I28" s="90">
        <f aca="true" t="shared" si="8" ref="I28:I33">SUM(E28/G28)*100</f>
        <v>137.58154335719968</v>
      </c>
    </row>
    <row r="29" spans="1:9" ht="16.5">
      <c r="A29" s="101" t="s">
        <v>210</v>
      </c>
      <c r="B29" s="92">
        <v>1101</v>
      </c>
      <c r="C29" s="93">
        <v>300000</v>
      </c>
      <c r="D29" s="93">
        <v>300000</v>
      </c>
      <c r="E29" s="93">
        <v>86740</v>
      </c>
      <c r="F29" s="94">
        <f t="shared" si="7"/>
        <v>28.913333333333334</v>
      </c>
      <c r="G29" s="93">
        <v>62850</v>
      </c>
      <c r="H29" s="93">
        <f aca="true" t="shared" si="9" ref="H29:H30">SUM(E29-G29)</f>
        <v>23890</v>
      </c>
      <c r="I29" s="94">
        <f t="shared" si="8"/>
        <v>138.01113762927605</v>
      </c>
    </row>
    <row r="30" spans="1:9" ht="16.5">
      <c r="A30" s="101" t="s">
        <v>211</v>
      </c>
      <c r="B30" s="92" t="s">
        <v>212</v>
      </c>
      <c r="C30" s="93">
        <v>0</v>
      </c>
      <c r="D30" s="93">
        <v>157894.74</v>
      </c>
      <c r="E30" s="93">
        <v>0</v>
      </c>
      <c r="F30" s="94">
        <f t="shared" si="7"/>
        <v>0</v>
      </c>
      <c r="G30" s="93">
        <v>0</v>
      </c>
      <c r="H30" s="93">
        <f t="shared" si="9"/>
        <v>0</v>
      </c>
      <c r="I30" s="94" t="e">
        <f t="shared" si="8"/>
        <v>#DIV/0!</v>
      </c>
    </row>
    <row r="31" spans="1:9" ht="41.25">
      <c r="A31" s="87" t="s">
        <v>213</v>
      </c>
      <c r="B31" s="88" t="s">
        <v>214</v>
      </c>
      <c r="C31" s="89">
        <f>SUM(C32)</f>
        <v>0</v>
      </c>
      <c r="D31" s="89">
        <f>SUM(D32)</f>
        <v>0</v>
      </c>
      <c r="E31" s="89">
        <f>SUM(E32)</f>
        <v>0</v>
      </c>
      <c r="F31" s="90" t="e">
        <f t="shared" si="7"/>
        <v>#DIV/0!</v>
      </c>
      <c r="G31" s="89">
        <f>SUM(G32)</f>
        <v>0</v>
      </c>
      <c r="H31" s="89">
        <f>SUM(H32)</f>
        <v>0</v>
      </c>
      <c r="I31" s="90" t="e">
        <f t="shared" si="8"/>
        <v>#DIV/0!</v>
      </c>
    </row>
    <row r="32" spans="1:9" ht="28.5">
      <c r="A32" s="101" t="s">
        <v>215</v>
      </c>
      <c r="B32" s="92" t="s">
        <v>216</v>
      </c>
      <c r="C32" s="93">
        <v>0</v>
      </c>
      <c r="D32" s="93">
        <v>0</v>
      </c>
      <c r="E32" s="93">
        <v>0</v>
      </c>
      <c r="F32" s="94" t="e">
        <f t="shared" si="7"/>
        <v>#DIV/0!</v>
      </c>
      <c r="G32" s="93">
        <v>0</v>
      </c>
      <c r="H32" s="93">
        <v>0</v>
      </c>
      <c r="I32" s="94" t="e">
        <f t="shared" si="8"/>
        <v>#DIV/0!</v>
      </c>
    </row>
    <row r="33" spans="1:9" ht="15.75" customHeight="1">
      <c r="A33" s="102" t="s">
        <v>217</v>
      </c>
      <c r="B33" s="102"/>
      <c r="C33" s="89">
        <f>SUM(C5+C9+C11+C14+C17+C21+C23+C28)+C26+C31</f>
        <v>42447266.70999999</v>
      </c>
      <c r="D33" s="89">
        <f>SUM(D5+D9+D11+D14+D17+D21+D23+D28)+D26+D31</f>
        <v>49070480.46</v>
      </c>
      <c r="E33" s="89">
        <f>SUM(E5+E9+E11+E14+E17+E21+E23+E28)+E26+E31</f>
        <v>14045149.58</v>
      </c>
      <c r="F33" s="94">
        <f t="shared" si="7"/>
        <v>28.622400776061202</v>
      </c>
      <c r="G33" s="89">
        <f>SUM(G5+G9+G11+G14+G17+G21+G23+G28)+G26+G31</f>
        <v>12633403.9</v>
      </c>
      <c r="H33" s="89">
        <f>SUM(H5+H9+H11+H14+H17+H21+H23+H28)+H26+H31</f>
        <v>1388970.3399999996</v>
      </c>
      <c r="I33" s="90">
        <f t="shared" si="8"/>
        <v>111.17470549643393</v>
      </c>
    </row>
    <row r="35" spans="1:9" ht="28.5">
      <c r="A35" s="103" t="s">
        <v>218</v>
      </c>
      <c r="B35" s="104"/>
      <c r="C35" s="105">
        <f>SUM('дох.'!C84-'расх.'!C33)</f>
        <v>0</v>
      </c>
      <c r="D35" s="105">
        <f>SUM('дох.'!D84-'расх.'!D33)</f>
        <v>-5491867.759999998</v>
      </c>
      <c r="E35" s="105">
        <f>SUM('дох.'!E84-'расх.'!E33)</f>
        <v>4764329.319999998</v>
      </c>
      <c r="F35" s="105"/>
      <c r="G35" s="105">
        <f>SUM('дох.'!G84-'расх.'!G33)</f>
        <v>4484212.200000001</v>
      </c>
      <c r="H35" s="105">
        <f>SUM('дох.'!H84-'расх.'!H33)</f>
        <v>302892.4599999974</v>
      </c>
      <c r="I35" s="106"/>
    </row>
  </sheetData>
  <sheetProtection selectLockedCells="1" selectUnlockedCells="1"/>
  <mergeCells count="9">
    <mergeCell ref="A1:I1"/>
    <mergeCell ref="A3:A4"/>
    <mergeCell ref="B3:B4"/>
    <mergeCell ref="C3:C4"/>
    <mergeCell ref="D3:D4"/>
    <mergeCell ref="E3:E4"/>
    <mergeCell ref="F3:F4"/>
    <mergeCell ref="G3:I3"/>
    <mergeCell ref="A33:B33"/>
  </mergeCells>
  <printOptions/>
  <pageMargins left="0.9840277777777777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2019-07-11T10:40:54Z</cp:lastPrinted>
  <dcterms:created xsi:type="dcterms:W3CDTF">2017-07-11T09:10:01Z</dcterms:created>
  <dcterms:modified xsi:type="dcterms:W3CDTF">2021-07-09T10:24:47Z</dcterms:modified>
  <cp:category/>
  <cp:version/>
  <cp:contentType/>
  <cp:contentStatus/>
  <cp:revision>64</cp:revision>
</cp:coreProperties>
</file>