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20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21.xml.rels" ContentType="application/vnd.openxmlformats-package.relationships+xml"/>
  <Override PartName="/xl/worksheets/_rels/sheet9.xml.rels" ContentType="application/vnd.openxmlformats-package.relationships+xml"/>
  <Override PartName="/xl/worksheets/_rels/sheet22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18.xml.rels" ContentType="application/vnd.openxmlformats-package.relationships+xml"/>
  <Override PartName="/xl/worksheets/_rels/sheet19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_rels/sheet28.xml.rels" ContentType="application/vnd.openxmlformats-package.relationships+xml"/>
  <Override PartName="/xl/worksheets/_rels/sheet29.xml.rels" ContentType="application/vnd.openxmlformats-package.relationships+xml"/>
  <Override PartName="/xl/worksheets/_rels/sheet30.xml.rels" ContentType="application/vnd.openxmlformats-package.relationships+xml"/>
  <Override PartName="/xl/worksheets/_rels/sheet31.xml.rels" ContentType="application/vnd.openxmlformats-package.relationships+xml"/>
  <Override PartName="/xl/worksheets/_rels/sheet32.xml.rels" ContentType="application/vnd.openxmlformats-package.relationships+xml"/>
  <Override PartName="/xl/worksheets/_rels/sheet33.xml.rels" ContentType="application/vnd.openxmlformats-package.relationships+xml"/>
  <Override PartName="/xl/worksheets/_rels/sheet34.xml.rels" ContentType="application/vnd.openxmlformats-package.relationships+xml"/>
  <Override PartName="/xl/worksheets/_rels/sheet35.xml.rels" ContentType="application/vnd.openxmlformats-package.relationships+xml"/>
  <Override PartName="/xl/worksheets/_rels/sheet36.xml.rels" ContentType="application/vnd.openxmlformats-package.relationships+xml"/>
  <Override PartName="/xl/worksheets/_rels/sheet37.xml.rels" ContentType="application/vnd.openxmlformats-package.relationships+xml"/>
  <Override PartName="/xl/worksheets/_rels/sheet38.xml.rels" ContentType="application/vnd.openxmlformats-package.relationships+xml"/>
  <Override PartName="/xl/worksheets/_rels/sheet39.xml.rels" ContentType="application/vnd.openxmlformats-package.relationships+xml"/>
  <Override PartName="/xl/worksheets/_rels/sheet40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sharedStrings.xml" ContentType="application/vnd.openxmlformats-officedocument.spreadsheetml.sharedStrings+xml"/>
  <Override PartName="/xl/media/image58.png" ContentType="image/png"/>
  <Override PartName="/xl/media/image2.png" ContentType="image/png"/>
  <Override PartName="/xl/media/image59.png" ContentType="image/png"/>
  <Override PartName="/xl/media/image3.png" ContentType="image/png"/>
  <Override PartName="/xl/media/image4.png" ContentType="image/png"/>
  <Override PartName="/xl/media/image70.png" ContentType="image/png"/>
  <Override PartName="/xl/media/image5.png" ContentType="image/png"/>
  <Override PartName="/xl/media/image71.png" ContentType="image/png"/>
  <Override PartName="/xl/media/image72.png" ContentType="image/png"/>
  <Override PartName="/xl/media/image6.png" ContentType="image/png"/>
  <Override PartName="/xl/media/image73.png" ContentType="image/png"/>
  <Override PartName="/xl/media/image7.png" ContentType="image/png"/>
  <Override PartName="/xl/media/image74.png" ContentType="image/png"/>
  <Override PartName="/xl/media/image8.png" ContentType="image/png"/>
  <Override PartName="/xl/media/image75.png" ContentType="image/png"/>
  <Override PartName="/xl/media/image9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media/image17.png" ContentType="image/png"/>
  <Override PartName="/xl/media/image18.png" ContentType="image/png"/>
  <Override PartName="/xl/media/image19.png" ContentType="image/png"/>
  <Override PartName="/xl/media/image20.png" ContentType="image/png"/>
  <Override PartName="/xl/media/image21.png" ContentType="image/png"/>
  <Override PartName="/xl/media/image22.png" ContentType="image/png"/>
  <Override PartName="/xl/media/image23.png" ContentType="image/png"/>
  <Override PartName="/xl/media/image24.png" ContentType="image/png"/>
  <Override PartName="/xl/media/image25.png" ContentType="image/png"/>
  <Override PartName="/xl/media/image26.png" ContentType="image/png"/>
  <Override PartName="/xl/media/image27.png" ContentType="image/png"/>
  <Override PartName="/xl/media/image100.png" ContentType="image/png"/>
  <Override PartName="/xl/media/image28.png" ContentType="image/png"/>
  <Override PartName="/xl/media/image29.png" ContentType="image/png"/>
  <Override PartName="/xl/media/image30.png" ContentType="image/png"/>
  <Override PartName="/xl/media/image31.png" ContentType="image/png"/>
  <Override PartName="/xl/media/image32.png" ContentType="image/png"/>
  <Override PartName="/xl/media/image33.png" ContentType="image/png"/>
  <Override PartName="/xl/media/image34.png" ContentType="image/png"/>
  <Override PartName="/xl/media/image35.png" ContentType="image/png"/>
  <Override PartName="/xl/media/image36.png" ContentType="image/png"/>
  <Override PartName="/xl/media/image37.png" ContentType="image/png"/>
  <Override PartName="/xl/media/image38.png" ContentType="image/png"/>
  <Override PartName="/xl/media/image39.png" ContentType="image/png"/>
  <Override PartName="/xl/media/image40.png" ContentType="image/png"/>
  <Override PartName="/xl/media/image41.png" ContentType="image/png"/>
  <Override PartName="/xl/media/image42.png" ContentType="image/png"/>
  <Override PartName="/xl/media/image43.png" ContentType="image/png"/>
  <Override PartName="/xl/media/image44.png" ContentType="image/png"/>
  <Override PartName="/xl/media/image45.png" ContentType="image/png"/>
  <Override PartName="/xl/media/image46.png" ContentType="image/png"/>
  <Override PartName="/xl/media/image47.png" ContentType="image/png"/>
  <Override PartName="/xl/media/image48.png" ContentType="image/png"/>
  <Override PartName="/xl/media/image49.png" ContentType="image/png"/>
  <Override PartName="/xl/media/image50.png" ContentType="image/png"/>
  <Override PartName="/xl/media/image51.png" ContentType="image/png"/>
  <Override PartName="/xl/media/image52.png" ContentType="image/png"/>
  <Override PartName="/xl/media/image53.png" ContentType="image/png"/>
  <Override PartName="/xl/media/image54.png" ContentType="image/png"/>
  <Override PartName="/xl/media/image55.png" ContentType="image/png"/>
  <Override PartName="/xl/media/image56.png" ContentType="image/png"/>
  <Override PartName="/xl/media/image57.png" ContentType="image/png"/>
  <Override PartName="/xl/media/image60.png" ContentType="image/png"/>
  <Override PartName="/xl/media/image61.png" ContentType="image/png"/>
  <Override PartName="/xl/media/image62.png" ContentType="image/png"/>
  <Override PartName="/xl/media/image63.png" ContentType="image/png"/>
  <Override PartName="/xl/media/image64.png" ContentType="image/png"/>
  <Override PartName="/xl/media/image65.png" ContentType="image/png"/>
  <Override PartName="/xl/media/image66.png" ContentType="image/png"/>
  <Override PartName="/xl/media/image67.png" ContentType="image/png"/>
  <Override PartName="/xl/media/image68.png" ContentType="image/png"/>
  <Override PartName="/xl/media/image69.png" ContentType="image/png"/>
  <Override PartName="/xl/media/image76.png" ContentType="image/png"/>
  <Override PartName="/xl/media/image77.png" ContentType="image/png"/>
  <Override PartName="/xl/media/image78.png" ContentType="image/png"/>
  <Override PartName="/xl/media/image79.png" ContentType="image/png"/>
  <Override PartName="/xl/media/image80.png" ContentType="image/png"/>
  <Override PartName="/xl/media/image81.png" ContentType="image/png"/>
  <Override PartName="/xl/media/image82.png" ContentType="image/png"/>
  <Override PartName="/xl/media/image83.png" ContentType="image/png"/>
  <Override PartName="/xl/media/image84.png" ContentType="image/png"/>
  <Override PartName="/xl/media/image85.png" ContentType="image/png"/>
  <Override PartName="/xl/media/image86.png" ContentType="image/png"/>
  <Override PartName="/xl/media/image87.png" ContentType="image/png"/>
  <Override PartName="/xl/media/image88.png" ContentType="image/png"/>
  <Override PartName="/xl/media/image89.png" ContentType="image/png"/>
  <Override PartName="/xl/media/image90.png" ContentType="image/png"/>
  <Override PartName="/xl/media/image91.png" ContentType="image/png"/>
  <Override PartName="/xl/media/image92.png" ContentType="image/png"/>
  <Override PartName="/xl/media/image93.png" ContentType="image/png"/>
  <Override PartName="/xl/media/image94.png" ContentType="image/png"/>
  <Override PartName="/xl/media/image95.png" ContentType="image/png"/>
  <Override PartName="/xl/media/image96.png" ContentType="image/png"/>
  <Override PartName="/xl/media/image97.png" ContentType="image/png"/>
  <Override PartName="/xl/media/image98.png" ContentType="image/png"/>
  <Override PartName="/xl/media/image99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20.xml.rels" ContentType="application/vnd.openxmlformats-package.relationships+xml"/>
  <Override PartName="/xl/drawings/_rels/drawing3.xml.rels" ContentType="application/vnd.openxmlformats-package.relationships+xml"/>
  <Override PartName="/xl/drawings/_rels/drawing21.xml.rels" ContentType="application/vnd.openxmlformats-package.relationships+xml"/>
  <Override PartName="/xl/drawings/_rels/drawing4.xml.rels" ContentType="application/vnd.openxmlformats-package.relationships+xml"/>
  <Override PartName="/xl/drawings/_rels/drawing22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23.xml.rels" ContentType="application/vnd.openxmlformats-package.relationships+xml"/>
  <Override PartName="/xl/drawings/_rels/drawing7.xml.rels" ContentType="application/vnd.openxmlformats-package.relationships+xml"/>
  <Override PartName="/xl/drawings/_rels/drawing24.xml.rels" ContentType="application/vnd.openxmlformats-package.relationships+xml"/>
  <Override PartName="/xl/drawings/_rels/drawing8.xml.rels" ContentType="application/vnd.openxmlformats-package.relationships+xml"/>
  <Override PartName="/xl/drawings/_rels/drawing25.xml.rels" ContentType="application/vnd.openxmlformats-package.relationships+xml"/>
  <Override PartName="/xl/drawings/_rels/drawing9.xml.rels" ContentType="application/vnd.openxmlformats-package.relationships+xml"/>
  <Override PartName="/xl/drawings/_rels/drawing26.xml.rels" ContentType="application/vnd.openxmlformats-package.relationships+xml"/>
  <Override PartName="/xl/drawings/_rels/drawing10.xml.rels" ContentType="application/vnd.openxmlformats-package.relationships+xml"/>
  <Override PartName="/xl/drawings/_rels/drawing11.xml.rels" ContentType="application/vnd.openxmlformats-package.relationships+xml"/>
  <Override PartName="/xl/drawings/_rels/drawing12.xml.rels" ContentType="application/vnd.openxmlformats-package.relationships+xml"/>
  <Override PartName="/xl/drawings/_rels/drawing13.xml.rels" ContentType="application/vnd.openxmlformats-package.relationships+xml"/>
  <Override PartName="/xl/drawings/_rels/drawing14.xml.rels" ContentType="application/vnd.openxmlformats-package.relationships+xml"/>
  <Override PartName="/xl/drawings/_rels/drawing15.xml.rels" ContentType="application/vnd.openxmlformats-package.relationships+xml"/>
  <Override PartName="/xl/drawings/_rels/drawing16.xml.rels" ContentType="application/vnd.openxmlformats-package.relationships+xml"/>
  <Override PartName="/xl/drawings/_rels/drawing17.xml.rels" ContentType="application/vnd.openxmlformats-package.relationships+xml"/>
  <Override PartName="/xl/drawings/_rels/drawing18.xml.rels" ContentType="application/vnd.openxmlformats-package.relationships+xml"/>
  <Override PartName="/xl/drawings/_rels/drawing19.xml.rels" ContentType="application/vnd.openxmlformats-package.relationships+xml"/>
  <Override PartName="/xl/drawings/_rels/drawing27.xml.rels" ContentType="application/vnd.openxmlformats-package.relationships+xml"/>
  <Override PartName="/xl/drawings/_rels/drawing28.xml.rels" ContentType="application/vnd.openxmlformats-package.relationships+xml"/>
  <Override PartName="/xl/drawings/_rels/drawing29.xml.rels" ContentType="application/vnd.openxmlformats-package.relationships+xml"/>
  <Override PartName="/xl/drawings/_rels/drawing30.xml.rels" ContentType="application/vnd.openxmlformats-package.relationships+xml"/>
  <Override PartName="/xl/drawings/_rels/drawing31.xml.rels" ContentType="application/vnd.openxmlformats-package.relationships+xml"/>
  <Override PartName="/xl/drawings/_rels/drawing32.xml.rels" ContentType="application/vnd.openxmlformats-package.relationships+xml"/>
  <Override PartName="/xl/drawings/_rels/drawing33.xml.rels" ContentType="application/vnd.openxmlformats-package.relationships+xml"/>
  <Override PartName="/xl/drawings/_rels/drawing34.xml.rels" ContentType="application/vnd.openxmlformats-package.relationships+xml"/>
  <Override PartName="/xl/drawings/_rels/drawing35.xml.rels" ContentType="application/vnd.openxmlformats-package.relationships+xml"/>
  <Override PartName="/xl/drawings/_rels/drawing36.xml.rels" ContentType="application/vnd.openxmlformats-package.relationships+xml"/>
  <Override PartName="/xl/drawings/_rels/drawing37.xml.rels" ContentType="application/vnd.openxmlformats-package.relationships+xml"/>
  <Override PartName="/xl/drawings/_rels/drawing38.xml.rels" ContentType="application/vnd.openxmlformats-package.relationships+xml"/>
  <Override PartName="/xl/drawings/_rels/drawing39.xml.rels" ContentType="application/vnd.openxmlformats-package.relationship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3"/>
  </bookViews>
  <sheets>
    <sheet name="Лист2" sheetId="1" state="hidden" r:id="rId2"/>
    <sheet name="1. Бюджетный сектор 2023" sheetId="2" state="visible" r:id="rId3"/>
    <sheet name="1. Бюджетный сектор 2024" sheetId="3" state="visible" r:id="rId4"/>
    <sheet name="1. Бюджетный сектор 2025" sheetId="4" state="visible" r:id="rId5"/>
    <sheet name="1.1. Реквизиты БУ" sheetId="5" state="visible" r:id="rId6"/>
    <sheet name="1.2. Программы ЭЭ" sheetId="6" state="visible" r:id="rId7"/>
    <sheet name="1.2. Мероприятия" sheetId="7" state="visible" r:id="rId8"/>
    <sheet name="1.4. Энергосервисные контракты" sheetId="8" state="visible" r:id="rId9"/>
    <sheet name="2 Перечень БУ" sheetId="9" state="visible" r:id="rId10"/>
    <sheet name="Администрация Воскресенского сп" sheetId="10" state="visible" r:id="rId11"/>
    <sheet name="Администрация Архиповского сп" sheetId="11" state="visible" r:id="rId12"/>
    <sheet name="Администрация Вознесенского сп" sheetId="12" state="visible" r:id="rId13"/>
    <sheet name="Администрация Горячевского сп" sheetId="13" state="visible" r:id="rId14"/>
    <sheet name="Администрация Савинского МР" sheetId="14" state="visible" r:id="rId15"/>
    <sheet name="Администрация Савинского сп" sheetId="15" state="visible" r:id="rId16"/>
    <sheet name="МБОУ Вознесенская СОШ" sheetId="16" state="visible" r:id="rId17"/>
    <sheet name="МБОУ Савинская СШ" sheetId="17" state="visible" r:id="rId18"/>
    <sheet name="МБУ ДО ЦДО" sheetId="18" state="visible" r:id="rId19"/>
    <sheet name="МКДОУ Агрофенинский детсад" sheetId="19" state="visible" r:id="rId20"/>
    <sheet name="МБУ СК Атлант" sheetId="20" state="visible" r:id="rId21"/>
    <sheet name="МКДОУ Архиповский детсад" sheetId="21" state="visible" r:id="rId22"/>
    <sheet name="МКДОУ Воскресенский детский сад" sheetId="22" state="visible" r:id="rId23"/>
    <sheet name="МКДОУ Савинский детский сад № 1" sheetId="23" state="visible" r:id="rId24"/>
    <sheet name="МКДОУ Савинский детский сад № 2" sheetId="24" state="visible" r:id="rId25"/>
    <sheet name="МКДОУ Савинский детский сад № 3" sheetId="25" state="visible" r:id="rId26"/>
    <sheet name="МКОУ Архиповская СШ" sheetId="26" state="visible" r:id="rId27"/>
    <sheet name="МКОУ Воскресенская СШ" sheetId="27" state="visible" r:id="rId28"/>
    <sheet name="МКОУ Горячевская СШ" sheetId="28" state="visible" r:id="rId29"/>
    <sheet name="МКУ Архиповский ДК" sheetId="29" state="visible" r:id="rId30"/>
    <sheet name="МКУ ДО ДШИ" sheetId="30" state="visible" r:id="rId31"/>
    <sheet name="МКУ КБО Горячевского сп" sheetId="31" state="visible" r:id="rId32"/>
    <sheet name="МКУ Центральная библиотека" sheetId="32" state="visible" r:id="rId33"/>
    <sheet name="МКУ ЦКиД Воскресенского сп" sheetId="33" state="visible" r:id="rId34"/>
    <sheet name="МКУ ЦКД Вознесенского сп" sheetId="34" state="visible" r:id="rId35"/>
    <sheet name="МКУ ЦКД Савинского сп" sheetId="35" state="visible" r:id="rId36"/>
    <sheet name="МКУ ЦК и НТ" sheetId="36" state="visible" r:id="rId37"/>
    <sheet name="отдел координации соцсферы" sheetId="37" state="visible" r:id="rId38"/>
    <sheet name="Отдел образования админ Сав МР" sheetId="38" state="visible" r:id="rId39"/>
    <sheet name="МФЦ" sheetId="39" state="visible" r:id="rId40"/>
    <sheet name="Финанс.упр." sheetId="40" state="visible" r:id="rId41"/>
    <sheet name="Таблица 1" sheetId="41" state="visible" r:id="rId42"/>
    <sheet name="Таблица 2" sheetId="42" state="visible" r:id="rId43"/>
    <sheet name="Таблица 3" sheetId="43" state="visible" r:id="rId44"/>
    <sheet name="Таблица 4" sheetId="44" state="visible" r:id="rId45"/>
  </sheets>
  <definedNames>
    <definedName function="false" hidden="false" localSheetId="8" name="_xlnm.Print_Area" vbProcedure="false">'2 Перечень БУ'!$A$1</definedName>
    <definedName function="false" hidden="false" localSheetId="8" name="_xlnm.Print_Area" vbProcedure="false">'2 Перечень БУ'!$A$1:$C$40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<sst xmlns="http://schemas.openxmlformats.org/spreadsheetml/2006/main" count="25623" uniqueCount="1092">
  <si>
    <t xml:space="preserve">городской округ Вичуга Ивановской области</t>
  </si>
  <si>
    <t xml:space="preserve">городской округ Иваново Ивановской области</t>
  </si>
  <si>
    <t xml:space="preserve">городской округ Кинешма Ивановской области</t>
  </si>
  <si>
    <t xml:space="preserve">городской округ Кохма Ивановской области</t>
  </si>
  <si>
    <t xml:space="preserve">городской округ Тейково Ивановской области</t>
  </si>
  <si>
    <t xml:space="preserve">городской округ Шуя Ивановской области</t>
  </si>
  <si>
    <t xml:space="preserve">Верхнеландеховский муниципальный район Ивановской области</t>
  </si>
  <si>
    <t xml:space="preserve">Вичугский муниципальный район Ивановской области</t>
  </si>
  <si>
    <t xml:space="preserve">Гаврилово-Посадский муниципальный район Ивановской области</t>
  </si>
  <si>
    <t xml:space="preserve">Заволжский муниципальный район Ивановской области</t>
  </si>
  <si>
    <t xml:space="preserve">Ивановский муниципальный район Ивановской области</t>
  </si>
  <si>
    <t xml:space="preserve">Ильинский муниципальный район Ивановской области</t>
  </si>
  <si>
    <t xml:space="preserve">Кинешемский муниципальный район Ивановской области</t>
  </si>
  <si>
    <t xml:space="preserve">Комсомольский муниципальный район Ивановской области</t>
  </si>
  <si>
    <t xml:space="preserve">Лежневский муниципальный район Ивановской области</t>
  </si>
  <si>
    <t xml:space="preserve">Лухский муниципальный район Ивановской области</t>
  </si>
  <si>
    <t xml:space="preserve">Палехский муниципальный район Ивановской области</t>
  </si>
  <si>
    <t xml:space="preserve">Пестяковский муниципальный район Ивановской области</t>
  </si>
  <si>
    <t xml:space="preserve">Приволжский муниципальный район Ивановской области</t>
  </si>
  <si>
    <t xml:space="preserve">Пучежский муниципальный район Ивановской области </t>
  </si>
  <si>
    <t xml:space="preserve">Родниковский муниципальный район Ивановской области</t>
  </si>
  <si>
    <t xml:space="preserve">Савинский муниципальный район Ивановской области</t>
  </si>
  <si>
    <t xml:space="preserve">Тейковский муниципальный район Ивановской области</t>
  </si>
  <si>
    <t xml:space="preserve">Фурмановский муниципальный район Ивановской области</t>
  </si>
  <si>
    <t xml:space="preserve">Шуйский муниципальный район Ивановской области</t>
  </si>
  <si>
    <t xml:space="preserve">Южский муниципальный район Ивановской области </t>
  </si>
  <si>
    <t xml:space="preserve">Юрьевецкий муниципальный район Ивановской области</t>
  </si>
  <si>
    <t xml:space="preserve">да</t>
  </si>
  <si>
    <t xml:space="preserve">нет</t>
  </si>
  <si>
    <t xml:space="preserve">Положения Методических рекомендаций не распространяются в соответствии с приказом Минэкономразвития России от 15.07.2020 № 425</t>
  </si>
  <si>
    <t xml:space="preserve">Консолидированная отчетная информация о фактическом потреблении энергетических ресурсов и проведении мероприятий по энергосбережению по подведомственным государственным и муниципальным учреждениям Ивановской области                        (бюджетный сектор)</t>
  </si>
  <si>
    <t xml:space="preserve">1.      Реквизиты администрации муниципального района, городского округа Ивановской области</t>
  </si>
  <si>
    <t xml:space="preserve">№ п/п</t>
  </si>
  <si>
    <t xml:space="preserve">Наименование</t>
  </si>
  <si>
    <t xml:space="preserve">Наименование учреждения</t>
  </si>
  <si>
    <t xml:space="preserve">ИНН учреждения</t>
  </si>
  <si>
    <t xml:space="preserve">Почтовый адрес</t>
  </si>
  <si>
    <t xml:space="preserve">155710,Ивановская обл, Савинский р-н, п.Савино, ул.Первомайская, д.22</t>
  </si>
  <si>
    <t xml:space="preserve">2. Ответственный за энергосбережение</t>
  </si>
  <si>
    <t xml:space="preserve">1</t>
  </si>
  <si>
    <t xml:space="preserve">ФИО</t>
  </si>
  <si>
    <t xml:space="preserve">Матвиенко Владимир Петрович</t>
  </si>
  <si>
    <t xml:space="preserve">2</t>
  </si>
  <si>
    <t xml:space="preserve">Должность</t>
  </si>
  <si>
    <t xml:space="preserve">Заместитель главы администрации по экономическому развитию и ЖКХ</t>
  </si>
  <si>
    <t xml:space="preserve">3</t>
  </si>
  <si>
    <t xml:space="preserve">Контактный телефон</t>
  </si>
  <si>
    <t xml:space="preserve">4</t>
  </si>
  <si>
    <t xml:space="preserve">E-mail (обязательно)</t>
  </si>
  <si>
    <t xml:space="preserve">adm-savino@ivreg.ru </t>
  </si>
  <si>
    <t xml:space="preserve">5</t>
  </si>
  <si>
    <t xml:space="preserve">Пройденная образовательная программа в области энергосбережения:</t>
  </si>
  <si>
    <t xml:space="preserve">5.1</t>
  </si>
  <si>
    <t xml:space="preserve">образовательное учреждение</t>
  </si>
  <si>
    <t xml:space="preserve">5.2</t>
  </si>
  <si>
    <t xml:space="preserve">образовательная программа</t>
  </si>
  <si>
    <t xml:space="preserve">5.3</t>
  </si>
  <si>
    <t xml:space="preserve">количество часов</t>
  </si>
  <si>
    <t xml:space="preserve">6</t>
  </si>
  <si>
    <t xml:space="preserve">Ответственный за заполнение форм мониторинга (если есть):</t>
  </si>
  <si>
    <t xml:space="preserve">6.1</t>
  </si>
  <si>
    <t xml:space="preserve">Петряева Надежда Сергеевна</t>
  </si>
  <si>
    <t xml:space="preserve">6.2</t>
  </si>
  <si>
    <t xml:space="preserve">главный специалист комитета по экономике и предпринимательству</t>
  </si>
  <si>
    <t xml:space="preserve">6.3</t>
  </si>
  <si>
    <t xml:space="preserve">6.4</t>
  </si>
  <si>
    <t xml:space="preserve">Petryaeva.ns@mail.ru </t>
  </si>
  <si>
    <t xml:space="preserve">3. Общие сведения об учреждениях</t>
  </si>
  <si>
    <t xml:space="preserve">Наименование показателя</t>
  </si>
  <si>
    <t xml:space="preserve">По состоянию на конец отчетного года</t>
  </si>
  <si>
    <t xml:space="preserve">Количество учреждений всего, ед.</t>
  </si>
  <si>
    <t xml:space="preserve">Количество учреждений, охваченных мониторингом, ед.</t>
  </si>
  <si>
    <t xml:space="preserve">Общая площадь зданий, кв. м.</t>
  </si>
  <si>
    <t xml:space="preserve">Общее количество зданий, ед., в том числе:</t>
  </si>
  <si>
    <t xml:space="preserve">4.1</t>
  </si>
  <si>
    <t xml:space="preserve">подключенных к централизованной системе теплоснабжения, , ед., из них:</t>
  </si>
  <si>
    <t xml:space="preserve">4.1.1</t>
  </si>
  <si>
    <t xml:space="preserve">подключенных к открытой системе теплоснабжения (горячего водоснабжения), ед.</t>
  </si>
  <si>
    <t xml:space="preserve">4.1.2</t>
  </si>
  <si>
    <t xml:space="preserve">подключенных к закрытой водяной системе теплоснабжения, ед.</t>
  </si>
  <si>
    <t xml:space="preserve">4.2</t>
  </si>
  <si>
    <t xml:space="preserve">теплоснабжение которых осуществляется децентрализовано, ед.</t>
  </si>
  <si>
    <t xml:space="preserve">Среднесписочная численность сотрудников учреждений, чел.</t>
  </si>
  <si>
    <t xml:space="preserve">Количество специалистов, прошедших обучение по энергосбережению, чел.</t>
  </si>
  <si>
    <t xml:space="preserve">Число бюджетных учреждений, утвердивших ЦУС потребления ресурсов в соответстви с ПП РФ от 07.10.2019 №1289, ед.</t>
  </si>
  <si>
    <t xml:space="preserve">Число бюджетных учреждений, не утвердивших ЦУС потребления ресурсов в соответстви с ПП РФ от 07.10.2019 №1289, ед., в том числе</t>
  </si>
  <si>
    <t xml:space="preserve">8.1</t>
  </si>
  <si>
    <t xml:space="preserve">учреждения, где Положения  Методических рекомендаций не распространяются
в соттветствии с приказом Минэкономразвития России от 15.07.2020 N 425</t>
  </si>
  <si>
    <t xml:space="preserve">Количество учреждений, в которых утверждены программы энергосбережения, шт.</t>
  </si>
  <si>
    <t xml:space="preserve">4. Сведения об оснащении индивидуальными тепловыми пунктами (ИТП) зданий бюджетного сектора</t>
  </si>
  <si>
    <t xml:space="preserve">Количество и площадь зданий, оборудованных индивидуальными тепловыми пунктами (ИТП):</t>
  </si>
  <si>
    <t xml:space="preserve">*</t>
  </si>
  <si>
    <t xml:space="preserve">1.1</t>
  </si>
  <si>
    <t xml:space="preserve">количество, ед.</t>
  </si>
  <si>
    <t xml:space="preserve">1.2</t>
  </si>
  <si>
    <t xml:space="preserve">площадь, кв. м.</t>
  </si>
  <si>
    <t xml:space="preserve">5. Количество приборов учета в учреждениях</t>
  </si>
  <si>
    <t xml:space="preserve">Необходимое количество ПУ, шт.</t>
  </si>
  <si>
    <t xml:space="preserve">Из них введено в эксплуатацию по состоянию на конец отчетного года, шт.</t>
  </si>
  <si>
    <t xml:space="preserve">Электроэнергия</t>
  </si>
  <si>
    <t xml:space="preserve">Тепловая энергия</t>
  </si>
  <si>
    <t xml:space="preserve">Вода холодная</t>
  </si>
  <si>
    <t xml:space="preserve">Вода горячая</t>
  </si>
  <si>
    <t xml:space="preserve">Газ</t>
  </si>
  <si>
    <t xml:space="preserve">6. Сведения о государственных и муниципальных закупках осветительных приборов для внутреннего освещения зданий бюджетного сектора</t>
  </si>
  <si>
    <t xml:space="preserve">За отчетный год</t>
  </si>
  <si>
    <t xml:space="preserve">Количество закупленных осветительных приборов, ед., в том числе:</t>
  </si>
  <si>
    <t xml:space="preserve">ламп накаливания, ед.</t>
  </si>
  <si>
    <t xml:space="preserve">ламп газоразрядных, ед.</t>
  </si>
  <si>
    <t xml:space="preserve">1.3</t>
  </si>
  <si>
    <t xml:space="preserve">ламп светодиодных, ед.</t>
  </si>
  <si>
    <t xml:space="preserve">1.4</t>
  </si>
  <si>
    <t xml:space="preserve">прочих осветительных приборов (при наличии указать), ед.</t>
  </si>
  <si>
    <t xml:space="preserve">7. Характеристики точек освещения учреждений</t>
  </si>
  <si>
    <t xml:space="preserve">Внутреннее освещение</t>
  </si>
  <si>
    <t xml:space="preserve">Наружное освещение</t>
  </si>
  <si>
    <t xml:space="preserve">Количество точек освещения в здании (ламп), всего, шт.</t>
  </si>
  <si>
    <t xml:space="preserve">в т.ч. с энергосберегающими лампами (ламп), шт.</t>
  </si>
  <si>
    <t xml:space="preserve">1.1.1</t>
  </si>
  <si>
    <t xml:space="preserve">из них светодиодных, шт.</t>
  </si>
  <si>
    <t xml:space="preserve">8. Сведения о капитальном ремонте зданий бюджетного сектора</t>
  </si>
  <si>
    <t xml:space="preserve">Количество и площадь зданий, в которых проводился капитальный ремонт:</t>
  </si>
  <si>
    <t xml:space="preserve">Количество и площадь зданий, оснащенных ИТП при проведении капитального ремонта:</t>
  </si>
  <si>
    <t xml:space="preserve">2.1</t>
  </si>
  <si>
    <t xml:space="preserve">2.2</t>
  </si>
  <si>
    <t xml:space="preserve">9. Потребление ТЭР и воды учреждениями за отчетный период</t>
  </si>
  <si>
    <t xml:space="preserve">Вид ресурса</t>
  </si>
  <si>
    <t xml:space="preserve">Единица измерения</t>
  </si>
  <si>
    <t xml:space="preserve">По приборам учета</t>
  </si>
  <si>
    <t xml:space="preserve">Без прибора учета</t>
  </si>
  <si>
    <t xml:space="preserve">Проверка (тариф)</t>
  </si>
  <si>
    <t xml:space="preserve">Доклады глав</t>
  </si>
  <si>
    <t xml:space="preserve">кВт∙ч</t>
  </si>
  <si>
    <t xml:space="preserve">Среднегодовая Численость постоянного населения муницип.р-на, чел.</t>
  </si>
  <si>
    <t xml:space="preserve">тыс. руб.</t>
  </si>
  <si>
    <t xml:space="preserve">УЭ удельная величина потребления электроэнерги</t>
  </si>
  <si>
    <t xml:space="preserve">Тепло</t>
  </si>
  <si>
    <t xml:space="preserve">Гкал</t>
  </si>
  <si>
    <t xml:space="preserve">УЭ удельная величина потребления теплоэнергии</t>
  </si>
  <si>
    <t xml:space="preserve">УЭ удельная величина потребления  воды</t>
  </si>
  <si>
    <t xml:space="preserve">куб. м.</t>
  </si>
  <si>
    <t xml:space="preserve">УЭ удельная величина потребления горячей воды</t>
  </si>
  <si>
    <t xml:space="preserve">3.1</t>
  </si>
  <si>
    <t xml:space="preserve">УЭ удельная величина потребления холодной воды</t>
  </si>
  <si>
    <t xml:space="preserve">УЭ удельная величина потребления природного газа</t>
  </si>
  <si>
    <t xml:space="preserve">Дизельное топливо</t>
  </si>
  <si>
    <t xml:space="preserve">литр</t>
  </si>
  <si>
    <t xml:space="preserve">Бензин</t>
  </si>
  <si>
    <t xml:space="preserve">7.1</t>
  </si>
  <si>
    <t xml:space="preserve">Мазут</t>
  </si>
  <si>
    <t xml:space="preserve">тонн</t>
  </si>
  <si>
    <t xml:space="preserve">Уголь</t>
  </si>
  <si>
    <t xml:space="preserve">9.1</t>
  </si>
  <si>
    <t xml:space="preserve">Прочие</t>
  </si>
  <si>
    <t xml:space="preserve">т у. т.</t>
  </si>
  <si>
    <t xml:space="preserve">10.1</t>
  </si>
  <si>
    <t xml:space="preserve">Анисимов Витаутас Александрович</t>
  </si>
  <si>
    <t xml:space="preserve">Исполняющий обязанности заместителя главы администрации по экономическому развитию и ЖКХ</t>
  </si>
  <si>
    <t xml:space="preserve">Первый заместитель главы администрации</t>
  </si>
  <si>
    <t xml:space="preserve">главный специалист</t>
  </si>
  <si>
    <t xml:space="preserve">petryaeva.ns@mail.ru</t>
  </si>
  <si>
    <t xml:space="preserve">Реквизиты подведомственных бюджетных учреждений Ивановской области</t>
  </si>
  <si>
    <t xml:space="preserve">Реквизиты учреждения Ивановской области</t>
  </si>
  <si>
    <t xml:space="preserve">Ответственный за энергосбережение</t>
  </si>
  <si>
    <t xml:space="preserve">Пройденная образовательная программа в области энергосбережения</t>
  </si>
  <si>
    <t xml:space="preserve">Образовательное учреждение</t>
  </si>
  <si>
    <t xml:space="preserve">Образовательная программа</t>
  </si>
  <si>
    <t xml:space="preserve">Количество часов</t>
  </si>
  <si>
    <t xml:space="preserve">Консолидированная отчетная информация о фактическом потреблении энергетических ресурсов и проведении мероприятий по энергосбережению по                                                                                                 подведомственным государственным и муниципальным учреждениям Ивановской области                                                                           (программы в области энергосбережения и повышения энергетической эффективности)</t>
  </si>
  <si>
    <t xml:space="preserve">10. Данные о программах энергосбережения муниципального образования</t>
  </si>
  <si>
    <t xml:space="preserve">Название программы</t>
  </si>
  <si>
    <t xml:space="preserve">Акт об утверждении (кем утверждена, дата, номер)</t>
  </si>
  <si>
    <t xml:space="preserve">Год начала </t>
  </si>
  <si>
    <t xml:space="preserve">Год окончания</t>
  </si>
  <si>
    <t xml:space="preserve">Длительность, лет/ наличие на текущий период</t>
  </si>
  <si>
    <t xml:space="preserve">Акт об утверждении ЦУС с ПП РФ от 07.10.2019 №1289 (кем утверждена, дата, номер) </t>
  </si>
  <si>
    <t xml:space="preserve">Источник и объём финансирования за весь период действия программы, тыс. руб.</t>
  </si>
  <si>
    <t xml:space="preserve">Бюджетные средства</t>
  </si>
  <si>
    <t xml:space="preserve">Федеральный бюджет</t>
  </si>
  <si>
    <t xml:space="preserve">Областной бюджет</t>
  </si>
  <si>
    <t xml:space="preserve">Местные бюджеты</t>
  </si>
  <si>
    <t xml:space="preserve">Внебюджетные источники</t>
  </si>
  <si>
    <t xml:space="preserve">Энергосбережение и повышение энергетической эффективности в Савинском муниципальном районе</t>
  </si>
  <si>
    <t xml:space="preserve">Постановление администрации Савинского муниципального района  от 10.01.2025 № 7-п</t>
  </si>
  <si>
    <t xml:space="preserve">Постановление № 292-п от 15.04.2025</t>
  </si>
  <si>
    <t xml:space="preserve">…</t>
  </si>
  <si>
    <t xml:space="preserve">n</t>
  </si>
  <si>
    <t xml:space="preserve">11. Данные о программе энергосбережения подведомственных учреждений</t>
  </si>
  <si>
    <t xml:space="preserve">Подведомственные учреждения</t>
  </si>
  <si>
    <t xml:space="preserve">Утвержден целевой уровень снижения потребления ресурсов в соответстви с ПП РФ от 07.10.2019 №1289</t>
  </si>
  <si>
    <t xml:space="preserve">Консолидированная отчетная информация о фактическом потреблении энергетических ресурсов и проведении мероприятий по энергосбережению по подведомственным государственным и муниципальным учреждениям Ивановской области (мероприятия в области энергосбережения и повышения энергетической эффективности)</t>
  </si>
  <si>
    <r>
      <rPr>
        <b val="true"/>
        <sz val="12"/>
        <color rgb="FF000000"/>
        <rFont val="Times New Roman"/>
        <family val="1"/>
        <charset val="204"/>
      </rPr>
      <t xml:space="preserve">12. Перечень мероприятий, проведенных за отчетный период  </t>
    </r>
    <r>
      <rPr>
        <b val="true"/>
        <sz val="12"/>
        <color rgb="FFFF0000"/>
        <rFont val="Times New Roman"/>
        <family val="1"/>
        <charset val="204"/>
      </rPr>
      <t xml:space="preserve">(заводим самостоятельно по каждому БУ, консолидации нет)</t>
    </r>
  </si>
  <si>
    <t xml:space="preserve">Реализованные мероприятия (таблица 4) </t>
  </si>
  <si>
    <t xml:space="preserve">Объем финансирования, в тыс. руб.</t>
  </si>
  <si>
    <t xml:space="preserve">Ожидаемый экономический эффект за год</t>
  </si>
  <si>
    <t xml:space="preserve">Внебюджетные средства</t>
  </si>
  <si>
    <t xml:space="preserve">в натуральном выражении (таблица 3)</t>
  </si>
  <si>
    <t xml:space="preserve">в стоимостном выражении</t>
  </si>
  <si>
    <t xml:space="preserve">(тыс. м3, тонн, м3, тыс. кВт∙ч, Гкал)</t>
  </si>
  <si>
    <t xml:space="preserve">(числовое значение )</t>
  </si>
  <si>
    <t xml:space="preserve">Информирование персонала методам энергосбережения и повышения ЭЭ</t>
  </si>
  <si>
    <t xml:space="preserve">Оптимизация времени использования оргтехники</t>
  </si>
  <si>
    <t xml:space="preserve">Опрессовка и промывка системы отопления</t>
  </si>
  <si>
    <t xml:space="preserve">Предоставление энергетической декларации в ГИС Энергоэффективность</t>
  </si>
  <si>
    <t xml:space="preserve">Контроль за эксплуатацией санитарно-технического состояния оборудования холодной воды</t>
  </si>
  <si>
    <t xml:space="preserve"> Итого:</t>
  </si>
  <si>
    <t xml:space="preserve">Консолидированная отчетная информация о фактическом потреблении энергетических ресурсов и проведении мероприятий по энергосбережению по подведомственным государственным и муниципальным учреждениям Ивановской области                                                                                                           (энергосервисные договора)</t>
  </si>
  <si>
    <r>
      <rPr>
        <b val="true"/>
        <sz val="12"/>
        <color rgb="FF000000"/>
        <rFont val="Times New Roman"/>
        <family val="1"/>
        <charset val="204"/>
      </rPr>
      <t xml:space="preserve">13. Количество заключенных энергосервисных договоров, направленных на сбережение и повышение эффективности </t>
    </r>
    <r>
      <rPr>
        <b val="true"/>
        <sz val="12"/>
        <color rgb="FFFF0000"/>
        <rFont val="Times New Roman"/>
        <family val="1"/>
        <charset val="204"/>
      </rPr>
      <t xml:space="preserve">(заводим самостоятельно по каждому БУ, консолидации нет)</t>
    </r>
  </si>
  <si>
    <t xml:space="preserve">Наименование энергосервисного договора (контракта), действующего в отчетном году</t>
  </si>
  <si>
    <t xml:space="preserve">Год заключения энергосервисного договора (год)</t>
  </si>
  <si>
    <t xml:space="preserve">Срок действия энергосервисного договора (лет)</t>
  </si>
  <si>
    <t xml:space="preserve">Стоимость реализации мероприятий (тыс. руб.)</t>
  </si>
  <si>
    <t xml:space="preserve">Объект договора (таблица 1) </t>
  </si>
  <si>
    <t xml:space="preserve">Технология,  направленная на энергосбережение и повышение энергетической эффективности (таблица 2)</t>
  </si>
  <si>
    <t xml:space="preserve">Вид сэкономленного ресурса (таблица 3)</t>
  </si>
  <si>
    <t xml:space="preserve">Размер экономии ресурса, указанный в договоре</t>
  </si>
  <si>
    <t xml:space="preserve">Размер экономии ресурса, достигнутый в результате исполнения договора в отчетном году</t>
  </si>
  <si>
    <t xml:space="preserve">в натуральном выражении (таблица 3) </t>
  </si>
  <si>
    <t xml:space="preserve">в стоимостном выражении, тыс. руб</t>
  </si>
  <si>
    <t xml:space="preserve">-</t>
  </si>
  <si>
    <t xml:space="preserve">1. Реквизиты исполнительного органа государственной власти Ивановской области </t>
  </si>
  <si>
    <t xml:space="preserve">4. ИТП</t>
  </si>
  <si>
    <t xml:space="preserve">5. Количество приборов учета в учреждениях (Необходимое количество ПУ, шт.)</t>
  </si>
  <si>
    <t xml:space="preserve">5. Количество приборов учета в учреждениях (Из них введено в эксплуатацию )</t>
  </si>
  <si>
    <t xml:space="preserve">7. Характеристики точек освещения учреждений (Внутреннее)</t>
  </si>
  <si>
    <t xml:space="preserve">7. Характеристики точек освещения учреждений (Наружное)</t>
  </si>
  <si>
    <t xml:space="preserve">9. Потребление ТЭР и воды учреждениями за отчетный период (По приборам учета)</t>
  </si>
  <si>
    <t xml:space="preserve">9. Потребление ТЭР и воды учреждениями за отчетный период (Без прибора учета)</t>
  </si>
  <si>
    <t xml:space="preserve">10. Данные о программах энергосбережения органа исполнительной государственной власти</t>
  </si>
  <si>
    <t xml:space="preserve">Перечень подведомственных бюджетных учреждений Ивановской области</t>
  </si>
  <si>
    <t xml:space="preserve">Наименование </t>
  </si>
  <si>
    <t xml:space="preserve">Название листа</t>
  </si>
  <si>
    <t xml:space="preserve">Администрация Воскресенского сп</t>
  </si>
  <si>
    <t xml:space="preserve">Администрация Архиповского сп</t>
  </si>
  <si>
    <t xml:space="preserve">Администрация Вознесенского сп</t>
  </si>
  <si>
    <t xml:space="preserve">Администрация Горячевского сп</t>
  </si>
  <si>
    <t xml:space="preserve">Администрация Савинского МР</t>
  </si>
  <si>
    <t xml:space="preserve">Администрация Савинского сп</t>
  </si>
  <si>
    <t xml:space="preserve">МБОУ Вознесенская СОШ</t>
  </si>
  <si>
    <t xml:space="preserve">МБОУ Савинская СШ</t>
  </si>
  <si>
    <t xml:space="preserve">МБУ ДО ЦДО</t>
  </si>
  <si>
    <t xml:space="preserve">МБУ СК Атлант</t>
  </si>
  <si>
    <t xml:space="preserve">МКДОУ Агрофенинский детсад</t>
  </si>
  <si>
    <t xml:space="preserve">МКДОУ Архиповский детсад</t>
  </si>
  <si>
    <t xml:space="preserve">МКДОУ Воскресенский детский сад</t>
  </si>
  <si>
    <t xml:space="preserve">МКДОУ Савинский детский сад № 1</t>
  </si>
  <si>
    <t xml:space="preserve">МКДОУ Савинский детский сад № 2</t>
  </si>
  <si>
    <t xml:space="preserve">МКДОУ Савинский детский сад № 3</t>
  </si>
  <si>
    <t xml:space="preserve">МКОУ Архиповская СШ</t>
  </si>
  <si>
    <t xml:space="preserve">МКОУ Воскресенская СШ</t>
  </si>
  <si>
    <t xml:space="preserve">МКОУ Горячевская СШ</t>
  </si>
  <si>
    <t xml:space="preserve">МКУ Архиповский ДК</t>
  </si>
  <si>
    <t xml:space="preserve">МКУ ДО ДШИ</t>
  </si>
  <si>
    <t xml:space="preserve">МКУ КБО Горячевского сп</t>
  </si>
  <si>
    <t xml:space="preserve">МКУ Центральная библиотека</t>
  </si>
  <si>
    <t xml:space="preserve">МКУ ЦкиД Воскресенского сп</t>
  </si>
  <si>
    <t xml:space="preserve">МКУ ЦКД Вознесенского сп</t>
  </si>
  <si>
    <t xml:space="preserve">МКУ ЦКД Савинского сп</t>
  </si>
  <si>
    <t xml:space="preserve">МКУ ЦК и НТ</t>
  </si>
  <si>
    <t xml:space="preserve">отдел координации соцсферы</t>
  </si>
  <si>
    <t xml:space="preserve">Отдел образования админ Сав МР</t>
  </si>
  <si>
    <t xml:space="preserve">МФЦ</t>
  </si>
  <si>
    <t xml:space="preserve">Финанс.упр.</t>
  </si>
  <si>
    <t xml:space="preserve">Консолидированная отчетная информация о фактическом потреблении энергетических ресурсов и проведении мероприятий по энергосбережению по подведомственным государственным и муниципальным учреждениям Ивановской области (Бюджетный сектор)</t>
  </si>
  <si>
    <t xml:space="preserve">1. Реквизиты учреждения Ивановской области</t>
  </si>
  <si>
    <t xml:space="preserve">Администрация Воскресенского сельского поселения Савинского муниципального района Ивановской области</t>
  </si>
  <si>
    <t xml:space="preserve">155720,Ивановская область, Савинский район, с.Воскресенское, ул. Советская,д.16</t>
  </si>
  <si>
    <t xml:space="preserve">Курочкин Александр Олегович</t>
  </si>
  <si>
    <t xml:space="preserve">Павловский Алексей Вацлавович</t>
  </si>
  <si>
    <t xml:space="preserve">глава поселения</t>
  </si>
  <si>
    <t xml:space="preserve">8(49356)95199</t>
  </si>
  <si>
    <t xml:space="preserve">voskradmsmr@mail.ru</t>
  </si>
  <si>
    <t xml:space="preserve">7</t>
  </si>
  <si>
    <t xml:space="preserve">ЦУС утвержден в соответстви с ПП РФ от 07.10.2019 №1289, ед.</t>
  </si>
  <si>
    <t xml:space="preserve">8</t>
  </si>
  <si>
    <t xml:space="preserve">ЦУС не утвержден в соответстви с ПП РФ от 07.10.2019 №1289, ед., в том числе</t>
  </si>
  <si>
    <t xml:space="preserve">Положения  Методических рекомендаций не распространяются
в соттветствии с приказом Минэкономразвития России от 15.07.2020 N 425</t>
  </si>
  <si>
    <t xml:space="preserve">9</t>
  </si>
  <si>
    <t xml:space="preserve">Наличие актуальной программы энергосбережения, ед</t>
  </si>
  <si>
    <t xml:space="preserve">1 </t>
  </si>
  <si>
    <t xml:space="preserve">10</t>
  </si>
  <si>
    <t xml:space="preserve">Прочие (дрова)</t>
  </si>
  <si>
    <t xml:space="preserve">Энергосбережение и повышение энергетической эффективности в Администрации Воскресенского сельского поселения</t>
  </si>
  <si>
    <t xml:space="preserve">постановление администрации Воскресенского сельского поселения от  24.02.2025     № 11-п</t>
  </si>
  <si>
    <t xml:space="preserve">Администрация Воскресенского сельского поселения</t>
  </si>
  <si>
    <t xml:space="preserve">постановление администрации Воскресенского сельского поселения от 20.02.2023 № 15-п</t>
  </si>
  <si>
    <t xml:space="preserve">12. Перечень мероприятий, проведенных за отчетный период</t>
  </si>
  <si>
    <t xml:space="preserve">Реализованные мероприятия (таблица 4)</t>
  </si>
  <si>
    <t xml:space="preserve">Информирование персовнала методам энергосбережения и повышения ЭЭ</t>
  </si>
  <si>
    <t xml:space="preserve">Опрессовка и промывка сисстемы отопления</t>
  </si>
  <si>
    <t xml:space="preserve">Муниципальный бюджет</t>
  </si>
  <si>
    <t xml:space="preserve">ИТОГО</t>
  </si>
  <si>
    <t xml:space="preserve">1.10 Агитационная работа по вопросам энергосбережения</t>
  </si>
  <si>
    <t xml:space="preserve">13. Количество заключенных энергосервисных договоров, направленных на сбережение и повышение эффективности</t>
  </si>
  <si>
    <t xml:space="preserve">Администрация Архиповского сельского поселения</t>
  </si>
  <si>
    <t xml:space="preserve">155700, Ивановская область Савинский район село Архиповка улица Советская д.3</t>
  </si>
  <si>
    <t xml:space="preserve">Челышева Галина Евгеньевна</t>
  </si>
  <si>
    <t xml:space="preserve">Седунина Кира Евгеньевна</t>
  </si>
  <si>
    <t xml:space="preserve">Глава Архиповского сельского поселения</t>
  </si>
  <si>
    <t xml:space="preserve">Временно исполняющий полномочия главы Архиповского сельского поселения</t>
  </si>
  <si>
    <t xml:space="preserve">делопроизводитель</t>
  </si>
  <si>
    <t xml:space="preserve">8(49356)9-61-94</t>
  </si>
  <si>
    <t xml:space="preserve">arhipovka@mail,ru</t>
  </si>
  <si>
    <t xml:space="preserve">постановление администрации Архиповского сельского поселения от 09.02.2026г. №2-п</t>
  </si>
  <si>
    <t xml:space="preserve">Администация Архиповского сельского поселения</t>
  </si>
  <si>
    <t xml:space="preserve">Энергосбережение и повышение энергетической эффективности в Администрации Архиповского сельского поселения</t>
  </si>
  <si>
    <t xml:space="preserve">постановление администрации Архиповского сельского поселения от 20.03.2023 № 18-п</t>
  </si>
  <si>
    <t xml:space="preserve">Администрация Вознесенского сельского поселения</t>
  </si>
  <si>
    <t xml:space="preserve"> 155714, Ивановская область, Савинский район, с.Вознесенье, ул.Центральная, д.45</t>
  </si>
  <si>
    <t xml:space="preserve">Пашкова Надежда Руфовна</t>
  </si>
  <si>
    <t xml:space="preserve">Глава Вознесенского сельского поселения</t>
  </si>
  <si>
    <t xml:space="preserve">8(49356)9-31-30</t>
  </si>
  <si>
    <t xml:space="preserve">voznadm@bk.ru</t>
  </si>
  <si>
    <t xml:space="preserve">Виноградова Надежда Юрьевна</t>
  </si>
  <si>
    <t xml:space="preserve">Ведущий специалист</t>
  </si>
  <si>
    <t xml:space="preserve">т у. т. </t>
  </si>
  <si>
    <t xml:space="preserve">Прочее </t>
  </si>
  <si>
    <t xml:space="preserve">т.у.т.</t>
  </si>
  <si>
    <t xml:space="preserve">Дрова</t>
  </si>
  <si>
    <t xml:space="preserve">Утвержден целевой уровень снижения потребления ресурсов в соответствии с ПП РФ от 07.10.2019 №1289</t>
  </si>
  <si>
    <t xml:space="preserve">Энергосбережение и повышение энергети-ческой эффективности в Администрации Вознесенского сельского поселения Савинского муниципального  района Ивановской области</t>
  </si>
  <si>
    <t xml:space="preserve">Постановление Администрации Вознесенского сельского поселения  от 28.02.2025 №2 17-п</t>
  </si>
  <si>
    <t xml:space="preserve">Энергосбережение и повышение энергетической эффективности в Администрации Вознесенского сельского поселения Савинского муниципального  района Ивановской области</t>
  </si>
  <si>
    <t xml:space="preserve">Постановление Администрации Вознесенского сельского поселения  от 13.03.2023 №22-п</t>
  </si>
  <si>
    <t xml:space="preserve">Технология,  направленная на энергосбережение и повышение ээ (таблица 2)</t>
  </si>
  <si>
    <t xml:space="preserve">в нату-ральном выражении (таблица 3) </t>
  </si>
  <si>
    <t xml:space="preserve">в стои-мостном выражении, тыс. руб</t>
  </si>
  <si>
    <t xml:space="preserve"> </t>
  </si>
  <si>
    <t xml:space="preserve">Администрация Горячевского сельского поселения Савинского Муниципального района Ивановской области</t>
  </si>
  <si>
    <t xml:space="preserve">155723 Ивановская  область Савинский район д.Горячево  ул. Бреховская  д.5</t>
  </si>
  <si>
    <t xml:space="preserve">Семина Марина Александровна</t>
  </si>
  <si>
    <t xml:space="preserve">Саякина  Ирина  Михайловна</t>
  </si>
  <si>
    <t xml:space="preserve">Исполняющий полномочия главы  Горячевского сельского поселения</t>
  </si>
  <si>
    <t xml:space="preserve">Глава  Горячевского сельского поселения</t>
  </si>
  <si>
    <t xml:space="preserve">8(49356) 9-43-19</t>
  </si>
  <si>
    <t xml:space="preserve">goryachevoselo@yandex.ru</t>
  </si>
  <si>
    <t xml:space="preserve">5к.м</t>
  </si>
  <si>
    <t xml:space="preserve">Энергосбережение и повышение энергетической эффективности в администрации Горячевского сельского поселения</t>
  </si>
  <si>
    <t xml:space="preserve">постановление администрации Горячевского сельского поселения от 10.02.2025 №8</t>
  </si>
  <si>
    <t xml:space="preserve">Администрация Горячевского сельского поселеничя савинского муниципального района</t>
  </si>
  <si>
    <t xml:space="preserve">постановление администрации Горячевского сельского поселения от 09.12.2022      № 57</t>
  </si>
  <si>
    <t xml:space="preserve">Администрация Савинского муниципального района Ивановской области</t>
  </si>
  <si>
    <t xml:space="preserve">155710, Ивановская область, Савинский район, поселок Савино, улица Первомайская, дом 22</t>
  </si>
  <si>
    <t xml:space="preserve">Кондратьева Светлана Борисовна</t>
  </si>
  <si>
    <t xml:space="preserve">Начальник административно-организационного управления</t>
  </si>
  <si>
    <t xml:space="preserve">Главный специалист</t>
  </si>
  <si>
    <t xml:space="preserve">petryaeva.ns@mail.ru </t>
  </si>
  <si>
    <t xml:space="preserve">ЦУС не утвержден в соответстви с ПП РФ от 07.10.2019 №1289, ед., в т.ч.</t>
  </si>
  <si>
    <t xml:space="preserve">Энергосбережение и повышение энергетической эффективности в Администрации Савинского муниципального района</t>
  </si>
  <si>
    <t xml:space="preserve">постановление администрации Савинского МР от 10.01.2025 № 7-п</t>
  </si>
  <si>
    <t xml:space="preserve">Администрация Савинского муниципального района</t>
  </si>
  <si>
    <t xml:space="preserve">постановление администрации Савинского МР от 01.02.2023 № 92-п</t>
  </si>
  <si>
    <t xml:space="preserve">Своевременное проведение проверки технической исправности транспортного средства</t>
  </si>
  <si>
    <t xml:space="preserve">Администрация Савинского сельского поселения</t>
  </si>
  <si>
    <t xml:space="preserve">155710, Ивановская область, Савинскийр-н, п. Савино, ул. Первомайская, д. 22 </t>
  </si>
  <si>
    <t xml:space="preserve">Королькова Ирина Николаевна</t>
  </si>
  <si>
    <t xml:space="preserve">Глава Савинского сельского поселения</t>
  </si>
  <si>
    <t xml:space="preserve">8(49356)9-16-07</t>
  </si>
  <si>
    <t xml:space="preserve">8(49356)9-27-04</t>
  </si>
  <si>
    <t xml:space="preserve">savinoselo@rg37.ru</t>
  </si>
  <si>
    <t xml:space="preserve">Попова Светлана Владимировна</t>
  </si>
  <si>
    <t xml:space="preserve">Денега Андрей Сергеевич</t>
  </si>
  <si>
    <t xml:space="preserve">Егорова Алиса Андреевна</t>
  </si>
  <si>
    <t xml:space="preserve">Ведущей специалист Савинского сельского поселения</t>
  </si>
  <si>
    <t xml:space="preserve">8(49356)9-17-75</t>
  </si>
  <si>
    <t xml:space="preserve">Энергосбережение и повышения энергетичес-кой эффективности в Администрации Савинского сельского поселения</t>
  </si>
  <si>
    <t xml:space="preserve">постановление администрации Савинского сельского поселения от 12.02.2025 № 5</t>
  </si>
  <si>
    <t xml:space="preserve">Энергосбережение и повышения энергетической эффективности в Администрации Савинского сельского поселения</t>
  </si>
  <si>
    <t xml:space="preserve">постановление администрации Савинского сельского поселения от 10.03.2023 № 15</t>
  </si>
  <si>
    <t xml:space="preserve">Инструктаж персонала по методам энергосбнережения и повышения ЭЭ</t>
  </si>
  <si>
    <t xml:space="preserve">Предоставление энергетической декларакции в ГИС Энергоэфф</t>
  </si>
  <si>
    <t xml:space="preserve">Инструктаж персонала по методам энергосбережения и повышения ЭЭ</t>
  </si>
  <si>
    <t xml:space="preserve">МБОУ "Вознесенская СОШ"</t>
  </si>
  <si>
    <t xml:space="preserve">155714,  Ивановская область,  Савинский   район, с. Вознесенье,  ул. Центральная, д.19   </t>
  </si>
  <si>
    <t xml:space="preserve">Виноградов Юрий </t>
  </si>
  <si>
    <t xml:space="preserve">Помощник по хозяйству</t>
  </si>
  <si>
    <t xml:space="preserve">8(49356)93110</t>
  </si>
  <si>
    <t xml:space="preserve">Voznesenskajshkola@yandex.ru</t>
  </si>
  <si>
    <t xml:space="preserve">Энергосбережение и повышения энергетической эффективности в Муниципальном бюджетном общеобразовательном учреждении  «Вознесенская  средняя школа» 
</t>
  </si>
  <si>
    <t xml:space="preserve">приказ директора от 10.02.2025 № 54-а</t>
  </si>
  <si>
    <t xml:space="preserve">приказ директора от 07.02.2023 № 43</t>
  </si>
  <si>
    <t xml:space="preserve">МБОУ Савинская средняя школа</t>
  </si>
  <si>
    <t xml:space="preserve">155710, Ивановская область п.Савино ул.Садовая дом 1</t>
  </si>
  <si>
    <t xml:space="preserve">Власова Светлана Михайловна</t>
  </si>
  <si>
    <t xml:space="preserve">директор</t>
  </si>
  <si>
    <t xml:space="preserve">8(49356)94514</t>
  </si>
  <si>
    <t xml:space="preserve">savinskaya_ssh@ivreg.ru </t>
  </si>
  <si>
    <t xml:space="preserve">«Энергосбережение и повышения энергети-ческой эффективности  муниципального бюджетного общеобразовательного учреждения Савинской средней школе»</t>
  </si>
  <si>
    <t xml:space="preserve">приказ директора от 28.02.2025 № 37</t>
  </si>
  <si>
    <t xml:space="preserve">«Энергосбережение и повышения энергетической эффективности в Муниципальном бюджетном общеобразовательном учреждении Савинской средней школе»</t>
  </si>
  <si>
    <t xml:space="preserve">приказ директора от 28.02.2023 № 24/1</t>
  </si>
  <si>
    <t xml:space="preserve">Опресовка и промывка системы отопления</t>
  </si>
  <si>
    <t xml:space="preserve">1.9 Проведение разъяснительной работы с учащимися и сотрудниками по вопросам энергосбережения</t>
  </si>
  <si>
    <t xml:space="preserve">1.12 Повышение технических знаний в вопросах энергосбережения отдельных категорий сотрудников учреждений</t>
  </si>
  <si>
    <t xml:space="preserve">МБУДО ЦДО</t>
  </si>
  <si>
    <t xml:space="preserve">155710, Ивановская обл, Савинский район, п. Савино ул. Первомайская д.9</t>
  </si>
  <si>
    <t xml:space="preserve">Филатова Елена Николаевна</t>
  </si>
  <si>
    <t xml:space="preserve">8 (49356)9-13-45</t>
  </si>
  <si>
    <t xml:space="preserve">cdo_savino@ivreg.ru</t>
  </si>
  <si>
    <t xml:space="preserve">ЦУС утвержден в соответствии с ПП РФ от 07.10.2019 №1289, ед.</t>
  </si>
  <si>
    <t xml:space="preserve">ЦУС не утвержден в соответствии с ПП РФ от 07.10.2019 №1289, ед., в том числе</t>
  </si>
  <si>
    <t xml:space="preserve">Энергосбережение и повышение энергетической эффективности в  МБУДО ЦДО</t>
  </si>
  <si>
    <t xml:space="preserve">приказ от 11.02.2025 № 9</t>
  </si>
  <si>
    <t xml:space="preserve">приказ от 10.02.2023 № 3/2</t>
  </si>
  <si>
    <t xml:space="preserve">Муниципальное казённое дошкольное образовательное учреждение Агрофенинский детский сад</t>
  </si>
  <si>
    <t xml:space="preserve">155714, Ивановская область, Савинский район, с. Агрофенино, ул. Центральная, д.2</t>
  </si>
  <si>
    <t xml:space="preserve">Нечаева Елена Владимировна</t>
  </si>
  <si>
    <t xml:space="preserve">заведующая</t>
  </si>
  <si>
    <t xml:space="preserve">agrofeninskiy_ds@ivreg.ru</t>
  </si>
  <si>
    <t xml:space="preserve">Энергосбережение и повышение энергетической эффективности в  Муниципальном казенном дошкольном учреждении Агрофенинский детский сад</t>
  </si>
  <si>
    <t xml:space="preserve">приказ заведующей от 21.02.2025 № 21</t>
  </si>
  <si>
    <t xml:space="preserve">МКДОУ Агрофенинский детский сад </t>
  </si>
  <si>
    <t xml:space="preserve">приказ заведующей от 22.02.2023 № 23</t>
  </si>
  <si>
    <t xml:space="preserve">1.1 Назначение ответственного лица за обеспечение мероприятий по энергосбережению</t>
  </si>
  <si>
    <t xml:space="preserve">1.8 Организация работы по эксплуатации светильников, их чистке</t>
  </si>
  <si>
    <t xml:space="preserve">Муниципальное бюджетное учреждение "Савинский спортивный комплекс "Атлант""</t>
  </si>
  <si>
    <t xml:space="preserve">155710 Ивановская обл. Савинский р-н, д.Шестуниха, ул.Молодежная, 12</t>
  </si>
  <si>
    <t xml:space="preserve">Романов Андрей Александрович</t>
  </si>
  <si>
    <t xml:space="preserve">электрик</t>
  </si>
  <si>
    <t xml:space="preserve">8(49356)91658</t>
  </si>
  <si>
    <t xml:space="preserve">savino.atlant@yandex.ru</t>
  </si>
  <si>
    <t xml:space="preserve">Энергосбережение и повышение энергетической эффективности в МБУ Савинский СК "Атлант"</t>
  </si>
  <si>
    <t xml:space="preserve">приказ директора от 21.02.2025 № 17</t>
  </si>
  <si>
    <t xml:space="preserve"> МБУ Савинсий СК "Атлант"</t>
  </si>
  <si>
    <t xml:space="preserve">приказ директора от 27.02.2023 № 18</t>
  </si>
  <si>
    <t xml:space="preserve">МКДОУ Архиповский детский сад</t>
  </si>
  <si>
    <t xml:space="preserve">155700, Ивановская область, Савинский район, село Архиповка, переулок Школьный, дом 2</t>
  </si>
  <si>
    <t xml:space="preserve">Барышникова Татьяна Рафаиловна</t>
  </si>
  <si>
    <t xml:space="preserve">8(49356)9-61-35</t>
  </si>
  <si>
    <t xml:space="preserve">baryshnickowa.t@yandex.ru</t>
  </si>
  <si>
    <t xml:space="preserve">Энергосбережение и повышение энергетической эффективности в МКДОУ Архиповском детском саду</t>
  </si>
  <si>
    <t xml:space="preserve">приказ заведующей от 10.02.2025 № 19</t>
  </si>
  <si>
    <t xml:space="preserve">приказ заведующей от 28.02.2023 № 27 </t>
  </si>
  <si>
    <t xml:space="preserve">Муниципальное казённое дошкольное образовательное учреждение Воскресенский детский сад</t>
  </si>
  <si>
    <t xml:space="preserve">155720, Ивановская обл., Савинский район, с. Воскресенское, ул. Пионерская д.10</t>
  </si>
  <si>
    <t xml:space="preserve">Тарасова Марина Юрьевна</t>
  </si>
  <si>
    <t xml:space="preserve">voskresenskiy_ds@ivreg.ru</t>
  </si>
  <si>
    <t xml:space="preserve">Энергосбережение и повышения энергетической эффективности в МКДОУ Воскресенском детском саду
</t>
  </si>
  <si>
    <t xml:space="preserve">приказ заведующей от 10.02.2025 № 17</t>
  </si>
  <si>
    <t xml:space="preserve">приказ заведующей от 22.02.2023 № 19/2</t>
  </si>
  <si>
    <t xml:space="preserve">Предоставление энергетической декларации в ГИС Энергоэфф</t>
  </si>
  <si>
    <t xml:space="preserve">Муниципальное казённое дошкольное образовательное учреждение Савинский детский сад № 1</t>
  </si>
  <si>
    <t xml:space="preserve">155710 Ивановская область, Савинский район, п. Савино, улица Советская, дом 19</t>
  </si>
  <si>
    <t xml:space="preserve">Тростина Валентина Петровна</t>
  </si>
  <si>
    <t xml:space="preserve">savinomdou1@yandex.ru</t>
  </si>
  <si>
    <t xml:space="preserve">Энергосбережение и повышение энергетической эффективности в Муниципальном казённом дошкольном учреждении Савинского детского сада № 1</t>
  </si>
  <si>
    <t xml:space="preserve">приказ заведующей от 10.02.2025 № 22</t>
  </si>
  <si>
    <t xml:space="preserve"> МКДОУ Савинский детский сад № 1</t>
  </si>
  <si>
    <t xml:space="preserve">приказ заведующей от 28.02.2023 № 33</t>
  </si>
  <si>
    <t xml:space="preserve">Муниципальное казённое дошкольное образовательное учреждение Савинский детский сад № 2</t>
  </si>
  <si>
    <t xml:space="preserve">155710 Ивановская область, Савинский район, п. Савино, ул. Первомайская, д.46</t>
  </si>
  <si>
    <t xml:space="preserve">Вожжева Ольга Владимировна</t>
  </si>
  <si>
    <t xml:space="preserve">8(49356)9-11-53</t>
  </si>
  <si>
    <t xml:space="preserve">savinskiy_ds2@ivreg.ru</t>
  </si>
  <si>
    <t xml:space="preserve">Энергосбережение и повышение энергетической эффективности в Муниципальном казённом дошкольном образовательном учреждении Савинском детском саду № 2</t>
  </si>
  <si>
    <t xml:space="preserve">приказ заведующей от 23.12.2024 № 68</t>
  </si>
  <si>
    <t xml:space="preserve">приказ заведующей от 01.02.2023 № 14/1</t>
  </si>
  <si>
    <t xml:space="preserve">Муниципальное казённое дошкольное образовательное учреждение Савинский детский сад № 3</t>
  </si>
  <si>
    <t xml:space="preserve">155710, Ивановская область, Савинский район, п. Савино, переулок Швейный, дом 2А</t>
  </si>
  <si>
    <t xml:space="preserve">Груздева Валентина Михайловна</t>
  </si>
  <si>
    <t xml:space="preserve">Заведующая</t>
  </si>
  <si>
    <t xml:space="preserve">8(49356)9-12-52</t>
  </si>
  <si>
    <t xml:space="preserve">savinskiy_ds3@ivreg.ru</t>
  </si>
  <si>
    <t xml:space="preserve">в дек 2025г установлен счетчик</t>
  </si>
  <si>
    <t xml:space="preserve">Энергосбережение и повышение энергетической эффективности в  Муниципальном казенном дошкольном учреждении Савинский детский сад №3</t>
  </si>
  <si>
    <t xml:space="preserve">приказ заведующей от 11.02.2025 № 7 № 9</t>
  </si>
  <si>
    <t xml:space="preserve">приказ заведующей от 08.02.2023 № 9</t>
  </si>
  <si>
    <t xml:space="preserve">Муниципальное казённое общеобразовательное учреждение Архиповская средняя школа</t>
  </si>
  <si>
    <t xml:space="preserve">155700, Ивановская обл., Савинский р-н, с. Архиповка, ул. Советская, д.14</t>
  </si>
  <si>
    <t xml:space="preserve">Нечаев Константин Александрович</t>
  </si>
  <si>
    <t xml:space="preserve">завхоз</t>
  </si>
  <si>
    <t xml:space="preserve">nechaev.konstantin2017@mail.ru</t>
  </si>
  <si>
    <t xml:space="preserve">Мурыгина Татьяна Геннадьевна</t>
  </si>
  <si>
    <t xml:space="preserve">school2-2007@yandex.ru</t>
  </si>
  <si>
    <t xml:space="preserve">Энергосбережение и повышение энергетической эффективности в  МКОУ Архиповской СШ</t>
  </si>
  <si>
    <t xml:space="preserve">приказ директора от 27.02.2025 № 12</t>
  </si>
  <si>
    <t xml:space="preserve">приказ директора от 06.03.2023 № 31</t>
  </si>
  <si>
    <t xml:space="preserve">Муниципальное казённое общеобразовательное учреждение Воскресенская средняя школа</t>
  </si>
  <si>
    <t xml:space="preserve">155720, Ивановская область, Савинский район, с. Воскресенское, ул. Школьная, д.3</t>
  </si>
  <si>
    <t xml:space="preserve">Мишурова Ольга Николаевна</t>
  </si>
  <si>
    <t xml:space="preserve">Бушуева Надежда Николаевна</t>
  </si>
  <si>
    <t xml:space="preserve">Директор</t>
  </si>
  <si>
    <t xml:space="preserve">8(49356)95130</t>
  </si>
  <si>
    <t xml:space="preserve">voskresenskaya_ssh@ivreg.ru</t>
  </si>
  <si>
    <t xml:space="preserve">Прожектор светодиодный СДО 07-30 серый </t>
  </si>
  <si>
    <t xml:space="preserve">Энергосбережение и повышение энергетической эффективности в Муниципальном казённом общеобразовательном учреждении Воскресенской средней школе</t>
  </si>
  <si>
    <t xml:space="preserve">Приказ директора от 16.03.2025 № 235.02.20023 № 15/2</t>
  </si>
  <si>
    <t xml:space="preserve">Приказ директора от 15.02.2023 № 15/2</t>
  </si>
  <si>
    <t xml:space="preserve">Муниципальное казённое общеобразовательное учреждение Горячевская средняя школа</t>
  </si>
  <si>
    <t xml:space="preserve">155723 Ивановская область, Савинский район, д. Горячево, ул. Бреховская,д.15</t>
  </si>
  <si>
    <t xml:space="preserve">Аронова Татьяна Евгеньевна</t>
  </si>
  <si>
    <t xml:space="preserve">elen936@yandex.ru</t>
  </si>
  <si>
    <t xml:space="preserve">Энергосбережение и повышение энергетической эффективности в МКОУ Горячевской СШ</t>
  </si>
  <si>
    <t xml:space="preserve">приказ директора № 25 от 17.03.2025</t>
  </si>
  <si>
    <t xml:space="preserve">приказ директора № 25/1 от 09.03.2023.</t>
  </si>
  <si>
    <t xml:space="preserve">МКУ «Архиповский дом культуры»</t>
  </si>
  <si>
    <t xml:space="preserve">155700, Ивановская область Савинский район село Архиповка улица 1-Кооперативная д.6</t>
  </si>
  <si>
    <t xml:space="preserve">Седов Евгений Михайлович</t>
  </si>
  <si>
    <t xml:space="preserve">Временно исполняющий обязанность директора</t>
  </si>
  <si>
    <t xml:space="preserve">Исполняющий полномочия главы Архиповского сельского поселения</t>
  </si>
  <si>
    <t xml:space="preserve">arhipovka@mail.ru</t>
  </si>
  <si>
    <t xml:space="preserve">постановление администрации Архиповского сельского поселения от 09.02.2026г. №3-п</t>
  </si>
  <si>
    <t xml:space="preserve">Энергосбережение и повышение энергетической эффективности в МКУ «Архиповский дом культуры»</t>
  </si>
  <si>
    <t xml:space="preserve">постановление администрации Архиповского сельского поселения от 20.03.2023 № 19-п</t>
  </si>
  <si>
    <t xml:space="preserve">155710, Ивановская обл., пос.Савино,ул.Первомайская, д.9</t>
  </si>
  <si>
    <t xml:space="preserve">Тимонин Анатолий Николаевич</t>
  </si>
  <si>
    <t xml:space="preserve">8 (49356) 9-45-50</t>
  </si>
  <si>
    <t xml:space="preserve">dshi-savino@yandex.ru</t>
  </si>
  <si>
    <t xml:space="preserve">Энергосбережение и повышение энергетической эффективности в МКУДО ДШИ </t>
  </si>
  <si>
    <t xml:space="preserve">приказ директора от 11.02.2025 № 721</t>
  </si>
  <si>
    <t xml:space="preserve">приказ директора от 13.02.2023 № 7</t>
  </si>
  <si>
    <t xml:space="preserve">2.1.12 Оптимизация времени использования оргтехники</t>
  </si>
  <si>
    <t xml:space="preserve">тыс. кВт∙ч</t>
  </si>
  <si>
    <t xml:space="preserve">Технология,  направленная на энергос-бережение и повышение энергетичес-кой эффек-тивнос-ти (таблица 2)</t>
  </si>
  <si>
    <t xml:space="preserve">МКУ КБО Горячевского сельского поселения Савинского муниципального района Ивановской области</t>
  </si>
  <si>
    <t xml:space="preserve">Ивановская  область Савинский район  д. горячево  ул. Бреховская  д.5</t>
  </si>
  <si>
    <t xml:space="preserve">Тимофеева  Елена Юрьевна</t>
  </si>
  <si>
    <t xml:space="preserve">Большаков  Сергей  Владимирович</t>
  </si>
  <si>
    <t xml:space="preserve">Директор МКУ КБО</t>
  </si>
  <si>
    <t xml:space="preserve">gdk.klyachova@yandex.ru</t>
  </si>
  <si>
    <t xml:space="preserve">8( 49356) 9-43-19</t>
  </si>
  <si>
    <t xml:space="preserve">Энергосбережение и повышение  энергетической эффективности в МКУ КБО Горячевского сельского поселения</t>
  </si>
  <si>
    <t xml:space="preserve">постановление администрации Горячевского сельского поселения от 0.02.2025 № 9</t>
  </si>
  <si>
    <t xml:space="preserve">МКУ КБО Горячевского сельского поселения  Савинского муниципального района</t>
  </si>
  <si>
    <t xml:space="preserve">постановление администрации Горячевского сельского поселения от 09.12.2022 № 58</t>
  </si>
  <si>
    <t xml:space="preserve">МКУ "Центральная библиотека"</t>
  </si>
  <si>
    <t xml:space="preserve">Ивановская обл.,п.Савино, ул.Советская, д.11</t>
  </si>
  <si>
    <t xml:space="preserve">Офилова Елена Александровна</t>
  </si>
  <si>
    <t xml:space="preserve">8(49356)91359</t>
  </si>
  <si>
    <t xml:space="preserve">bibliotekasavino2016@yandex.ru</t>
  </si>
  <si>
    <t xml:space="preserve">т у. т. (м.куб)</t>
  </si>
  <si>
    <t xml:space="preserve">Энергосбережение и повышение энергетической эффективности в Муниципальном казенном учреждении «Центральная библиотека»</t>
  </si>
  <si>
    <t xml:space="preserve">приказ директора от 20.01.2025 № 23.02.2023 № 41</t>
  </si>
  <si>
    <t xml:space="preserve">приказ директора от 23.02.2023 № 4</t>
  </si>
  <si>
    <t xml:space="preserve">Муниципальное казенное учреждение Центр культуры и досуга Воскресенского сельского поселения Савинского муниципального района Ивановской области</t>
  </si>
  <si>
    <t xml:space="preserve">155720, ивановская область, Савинский район, с.Воскресенское, ул. Советская, д.31</t>
  </si>
  <si>
    <t xml:space="preserve">Глухова Нина Сергеевна</t>
  </si>
  <si>
    <t xml:space="preserve">8(49356)95210</t>
  </si>
  <si>
    <t xml:space="preserve">NSGluhova@mail.ru</t>
  </si>
  <si>
    <t xml:space="preserve">т у. т. м.куб</t>
  </si>
  <si>
    <t xml:space="preserve">Энергосбережение и повышение энергетической эффективности в МКУ ЦКД  Воскресенского сельского поселения</t>
  </si>
  <si>
    <t xml:space="preserve">постановление администрации Воскресенского сельского поселения от 24.02.2025 № 12-п</t>
  </si>
  <si>
    <t xml:space="preserve">МКУ ЦКД  Воскресенского сельского поселения</t>
  </si>
  <si>
    <t xml:space="preserve">постановление администрации Воскресенского сельского поселения от 20.02.2023 № 14-п</t>
  </si>
  <si>
    <t xml:space="preserve">МКУ ЦКД Вознесенского сельского поселения</t>
  </si>
  <si>
    <t xml:space="preserve">155714 Ивановская область, Савинсккий район. с.Вознесенье,ул.Центральная, д.45</t>
  </si>
  <si>
    <t xml:space="preserve">Котлова Алена Дмитриевна</t>
  </si>
  <si>
    <t xml:space="preserve">voznadmr@mail.ru</t>
  </si>
  <si>
    <t xml:space="preserve">Энергосбережение и повышение энергетической эффективности в МКУ ЦКД Вознесенского сельского поселения</t>
  </si>
  <si>
    <t xml:space="preserve">постановление администрации Вознесенского сельского поселения от 28.02.2025 № 18-п</t>
  </si>
  <si>
    <t xml:space="preserve">постановление администрации Вознесенского сельского поселения от 13.03.2023 № 23-п</t>
  </si>
  <si>
    <t xml:space="preserve">Муниципальное казенное учреждение Центр культуры и досуга                            Савинского сельского поселения </t>
  </si>
  <si>
    <t xml:space="preserve">155710, Ивановская область, Савинксий р-н, д.Шестуниха, ул.1 Мая, д.1</t>
  </si>
  <si>
    <t xml:space="preserve">Лялюева Ирина Геннадьевна</t>
  </si>
  <si>
    <t xml:space="preserve">8 (49356) 9-17-75</t>
  </si>
  <si>
    <t xml:space="preserve">ckdsavinosp@mail.ru</t>
  </si>
  <si>
    <t xml:space="preserve">прожектор LED</t>
  </si>
  <si>
    <t xml:space="preserve">Энергосбережение и повышение энергетической эффективности в Администрации Савинского сельского поселения</t>
  </si>
  <si>
    <t xml:space="preserve">постановление администрации Савинского сельского поселения от 12.02.2025 № 6</t>
  </si>
  <si>
    <t xml:space="preserve">МКУ "Центр культуры,отдыха и народного творчества"</t>
  </si>
  <si>
    <t xml:space="preserve">155710 Ивановская обл.п.Савино,ул.Советская, д.13</t>
  </si>
  <si>
    <t xml:space="preserve">Паращевин Сергей Борисович</t>
  </si>
  <si>
    <t xml:space="preserve">Ответственный по электрохозяйству</t>
  </si>
  <si>
    <t xml:space="preserve">8(49356)9-14-50</t>
  </si>
  <si>
    <t xml:space="preserve">Клячева Ольга Александровна</t>
  </si>
  <si>
    <t xml:space="preserve">директор МКУ ЦКО и НТ</t>
  </si>
  <si>
    <t xml:space="preserve">Энергосбережение и повышение энергетической эффективности в муниципальном казенном учреждении  «Центр культуры, отдыха и народного творчества»</t>
  </si>
  <si>
    <t xml:space="preserve">приказ директора от 03.03.2025 № 9</t>
  </si>
  <si>
    <t xml:space="preserve">МКУ "ЦКО и НТ"</t>
  </si>
  <si>
    <t xml:space="preserve">приказ директора от 01.03.2023 № 5</t>
  </si>
  <si>
    <t xml:space="preserve">Отдел координации социальной сферы администрации Савинского муниципального района </t>
  </si>
  <si>
    <t xml:space="preserve">Ивановская область,Савинский район, п.Савино, ул.Первомайская, д.22</t>
  </si>
  <si>
    <t xml:space="preserve">Семечкина Ольга Александровна</t>
  </si>
  <si>
    <t xml:space="preserve">Частина Елена Борисовна</t>
  </si>
  <si>
    <t xml:space="preserve">Начальник отдела</t>
  </si>
  <si>
    <t xml:space="preserve">8(49356)9-45-25</t>
  </si>
  <si>
    <t xml:space="preserve">otdel.koordinatsii@yandex.ru</t>
  </si>
  <si>
    <t xml:space="preserve">kms.chastinaelena@yandex.ru</t>
  </si>
  <si>
    <t xml:space="preserve">8(49356)9-13-96</t>
  </si>
  <si>
    <t xml:space="preserve">Энергосбережение и повышение энергетической эффективности отдела координации социальной сферы администрации Савинского муниципального района Ивановской области</t>
  </si>
  <si>
    <t xml:space="preserve">постановление администрации Савинского МР от 12.03.2025 № 20</t>
  </si>
  <si>
    <t xml:space="preserve">Отдел координации социальной сферы администрации Савинского муниципального района Ивановской области</t>
  </si>
  <si>
    <t xml:space="preserve">постановление администрации Савинского МР от 15.11.22 № 727-п</t>
  </si>
  <si>
    <t xml:space="preserve">Отдел образования администрации Савинского муниципального района</t>
  </si>
  <si>
    <t xml:space="preserve">155710 Ивановская область, Савинский район, п. Савино ул. Первомайская д. 22</t>
  </si>
  <si>
    <t xml:space="preserve">Рябова Анна Сергеевна</t>
  </si>
  <si>
    <t xml:space="preserve">Пирогова Анна Сергеевна</t>
  </si>
  <si>
    <t xml:space="preserve">Ведущий экономист</t>
  </si>
  <si>
    <t xml:space="preserve">8(49356)9-13-31</t>
  </si>
  <si>
    <t xml:space="preserve">savino_rayoo@ivreg.ru</t>
  </si>
  <si>
    <t xml:space="preserve">Энергосбережение и повышение энергетической эффективности отдела образования администрации Савинского муниципального района Ивановской области</t>
  </si>
  <si>
    <t xml:space="preserve">приказ начальника отдела образования от 03.02.2025 № 16/3</t>
  </si>
  <si>
    <t xml:space="preserve">приказ начальника отдела образования от 09.02.2023 № 20/1</t>
  </si>
  <si>
    <t xml:space="preserve">МУ Савинского Муниципального района МФЦ</t>
  </si>
  <si>
    <t xml:space="preserve">Агальцова Ольга Николаевна</t>
  </si>
  <si>
    <t xml:space="preserve">8(49356)92720</t>
  </si>
  <si>
    <t xml:space="preserve">savinomfc@yandex.ru</t>
  </si>
  <si>
    <t xml:space="preserve">Энергосбережение и повышение энергетической эффективности МУ Савинского Муниципального района МФЦ</t>
  </si>
  <si>
    <t xml:space="preserve">приказ директора от 14.03.2025 № 1</t>
  </si>
  <si>
    <t xml:space="preserve">Финансовое Управление Администрации Савинского Муниципального района Ивановской области </t>
  </si>
  <si>
    <t xml:space="preserve">Сидорова Марина Николаевна</t>
  </si>
  <si>
    <t xml:space="preserve">начальник</t>
  </si>
  <si>
    <t xml:space="preserve">8(49356)91441</t>
  </si>
  <si>
    <t xml:space="preserve">fin-savino@mail.ru</t>
  </si>
  <si>
    <t xml:space="preserve">Энергосбережение и повышение энергетической эффективности Финансовое Управление Администрации Савинского Муниципального района Ивановской области </t>
  </si>
  <si>
    <t xml:space="preserve">приказ начальника от 31.01.2025 № 8</t>
  </si>
  <si>
    <t xml:space="preserve">Таблица 1-Функционально-типологические группы объектов</t>
  </si>
  <si>
    <t xml:space="preserve">Код </t>
  </si>
  <si>
    <t xml:space="preserve">Наименование объекта </t>
  </si>
  <si>
    <t xml:space="preserve">А </t>
  </si>
  <si>
    <t xml:space="preserve">А Здания для объектов, обслуживающих население </t>
  </si>
  <si>
    <t xml:space="preserve">А 1 </t>
  </si>
  <si>
    <t xml:space="preserve">А 1 Здания и помещения учебно-воспитательного назначения </t>
  </si>
  <si>
    <t xml:space="preserve">А 1.1 </t>
  </si>
  <si>
    <t xml:space="preserve">А 1.1 Учреждения образования и подготовки кадров </t>
  </si>
  <si>
    <t xml:space="preserve">А 1.1.1 </t>
  </si>
  <si>
    <t xml:space="preserve">А 1.1.1 Дошкольные образовательные учреждения </t>
  </si>
  <si>
    <t xml:space="preserve">А 1.1.2 </t>
  </si>
  <si>
    <t xml:space="preserve">А 1.1.2 Общеобразовательные учреждения (школы, гимназии, лицеи, колледжи и т.п.) </t>
  </si>
  <si>
    <t xml:space="preserve">А 1.1.3 </t>
  </si>
  <si>
    <t xml:space="preserve">А 1.1.3 Учреждения профессионального образования (начального, среднего, высшего и последипломного) </t>
  </si>
  <si>
    <t xml:space="preserve">А 1.2 </t>
  </si>
  <si>
    <t xml:space="preserve">А 1.2 Внешкольные учреждения (школьников и молодежи) </t>
  </si>
  <si>
    <t xml:space="preserve">А 1.3 </t>
  </si>
  <si>
    <t xml:space="preserve">А 1.3 Специализированные учреждения (аэроклубы, автошколы, оборонные учебные заведения и т. п.) </t>
  </si>
  <si>
    <t xml:space="preserve">А 2 </t>
  </si>
  <si>
    <t xml:space="preserve">А 2 Здания и помещения здравоохранения и социального обслуживания населения </t>
  </si>
  <si>
    <t xml:space="preserve">А 2.1 </t>
  </si>
  <si>
    <t xml:space="preserve">А 2.1 Учреждения здравоохранения </t>
  </si>
  <si>
    <t xml:space="preserve">А 2.1.1 </t>
  </si>
  <si>
    <t xml:space="preserve">А 2.1.1 Лечебные учреждения со стационаром, медицинские центры и т.п. </t>
  </si>
  <si>
    <t xml:space="preserve">А 2.1.2 </t>
  </si>
  <si>
    <t xml:space="preserve">А 2.1.2 Амбулаторно-поликлинические и медико-оздоровительные учреждения </t>
  </si>
  <si>
    <t xml:space="preserve">А 2.1.3 </t>
  </si>
  <si>
    <t xml:space="preserve">А 2.1.3 Аптеки, молочные кухни, станции переливания крови и др. </t>
  </si>
  <si>
    <t xml:space="preserve">А 2.1.4 </t>
  </si>
  <si>
    <t xml:space="preserve">А 2.1.4 Медико-реабилитационные и коррекционные учреждения, в том числе для детей </t>
  </si>
  <si>
    <t xml:space="preserve">А 2.2 </t>
  </si>
  <si>
    <t xml:space="preserve">А 2.2 Учреждения социального обслуживания населения </t>
  </si>
  <si>
    <t xml:space="preserve">А 2.2.1 </t>
  </si>
  <si>
    <t xml:space="preserve">А 2.2.1 Учреждения без стационара </t>
  </si>
  <si>
    <t xml:space="preserve">А 2.2.2 </t>
  </si>
  <si>
    <t xml:space="preserve">А 2.2.2 Учреждения со стационаром, в том числе попечительские учреждения для детей </t>
  </si>
  <si>
    <t xml:space="preserve">А 3 </t>
  </si>
  <si>
    <t xml:space="preserve">А 3 Здания и помещения сервисного обслуживания населения </t>
  </si>
  <si>
    <t xml:space="preserve">А 3.1 </t>
  </si>
  <si>
    <t xml:space="preserve">А 3.1 Предприятия розничной и мелкооптовой торговли </t>
  </si>
  <si>
    <t xml:space="preserve">А 3.2 </t>
  </si>
  <si>
    <t xml:space="preserve">А 3.2 Предприятия питания </t>
  </si>
  <si>
    <t xml:space="preserve">А 3.3 </t>
  </si>
  <si>
    <t xml:space="preserve">А 3.3 Непроизводственные предприятия бытового и коммунального обслуживания населения </t>
  </si>
  <si>
    <t xml:space="preserve">А 3.3.1 </t>
  </si>
  <si>
    <t xml:space="preserve">А 3.3.1 Предприятия бытового обслуживания населения </t>
  </si>
  <si>
    <t xml:space="preserve">А 3.3.2 </t>
  </si>
  <si>
    <t xml:space="preserve">А 3.3.2 Учреждения коммунального хозяйства, предназначенные </t>
  </si>
  <si>
    <t xml:space="preserve">А 3.3.3</t>
  </si>
  <si>
    <t xml:space="preserve">А 3.3.3 Учреждения гражданских обрядов</t>
  </si>
  <si>
    <t xml:space="preserve">А 3.4</t>
  </si>
  <si>
    <t xml:space="preserve">А 3.4 Учреждения и предприятия связи, предназначенные для непосредственного обслуживания населения</t>
  </si>
  <si>
    <t xml:space="preserve">А 3.5 </t>
  </si>
  <si>
    <t xml:space="preserve">А 3.5 Учреждения транспорта, предназначенные для непосредственного обслуживания населения</t>
  </si>
  <si>
    <t xml:space="preserve">А 3.5.1 </t>
  </si>
  <si>
    <t xml:space="preserve">А 3.5.1 Вокзалы всех видов транспорта</t>
  </si>
  <si>
    <t xml:space="preserve">А 3.5.2 </t>
  </si>
  <si>
    <t xml:space="preserve">А 3.5.2 Учреждения обслуживания пассажиров (в том числе туристов)</t>
  </si>
  <si>
    <t xml:space="preserve">А 3.6 </t>
  </si>
  <si>
    <t xml:space="preserve">А 3.6 Сооружения, здания и помещения санитарно-бытового назначения (гаражи, котельные и т.п.)</t>
  </si>
  <si>
    <t xml:space="preserve">А 3.7</t>
  </si>
  <si>
    <t xml:space="preserve">А 3.7 Ветеринарные учреждения</t>
  </si>
  <si>
    <t xml:space="preserve">А 4 </t>
  </si>
  <si>
    <t xml:space="preserve">А 4 Сооружения, здания и помещения для культурно-досуговой деятельности населения и религиозных обрядов</t>
  </si>
  <si>
    <t xml:space="preserve">А 4.1</t>
  </si>
  <si>
    <t xml:space="preserve">А 4.1 Физкультурные, спортивные и физкультурно-досуговые учреждения</t>
  </si>
  <si>
    <t xml:space="preserve">А 4.2</t>
  </si>
  <si>
    <t xml:space="preserve">А 4.2 Культурно-просветительные учреждения и религиозные организации</t>
  </si>
  <si>
    <t xml:space="preserve">А 4.2.1</t>
  </si>
  <si>
    <t xml:space="preserve">А 4.2.1 Библиотеки и читальные залы</t>
  </si>
  <si>
    <t xml:space="preserve">А 4.2.2</t>
  </si>
  <si>
    <t xml:space="preserve">А 4.2.2 Музеи и выставки</t>
  </si>
  <si>
    <t xml:space="preserve">А 4.2.3</t>
  </si>
  <si>
    <t xml:space="preserve">А 4.2.3 Религиозные организации и учреждения для населения</t>
  </si>
  <si>
    <t xml:space="preserve">А 4.3</t>
  </si>
  <si>
    <t xml:space="preserve">А 4.3 Зрелищные и досугово-развлекательные учреждения</t>
  </si>
  <si>
    <t xml:space="preserve">А 4.3.1</t>
  </si>
  <si>
    <t xml:space="preserve">А 4.3.1 Зрелищные учреждения</t>
  </si>
  <si>
    <t xml:space="preserve">А 4.3.2</t>
  </si>
  <si>
    <t xml:space="preserve">А 4.3.2 Клубные и досугово-развлекательные учреждения</t>
  </si>
  <si>
    <t xml:space="preserve">А 4.3.3</t>
  </si>
  <si>
    <t xml:space="preserve">А 4.3.3 Дельфинарии, аквапарки, комплексы аттракционов и т.п.</t>
  </si>
  <si>
    <t xml:space="preserve">А 5 </t>
  </si>
  <si>
    <t xml:space="preserve">А 5 Здания и помещения для временного пребывания</t>
  </si>
  <si>
    <t xml:space="preserve">А 5.1</t>
  </si>
  <si>
    <t xml:space="preserve">А 5.1 Гостиницы, мотели и т.п.</t>
  </si>
  <si>
    <t xml:space="preserve">А 5.2 </t>
  </si>
  <si>
    <t xml:space="preserve">А 5.2 Санатории, пансионаты, дома отдыха, учреждения туризма, круглогодичные лагеря для детей и юношества и т. д.</t>
  </si>
  <si>
    <t xml:space="preserve">А 5.3</t>
  </si>
  <si>
    <t xml:space="preserve">А 5.3 Общежития учебных заведений и спальные корпуса интернатов</t>
  </si>
  <si>
    <t xml:space="preserve">Б </t>
  </si>
  <si>
    <t xml:space="preserve">Б Здания объектов по обслуживанию общества и государства</t>
  </si>
  <si>
    <t xml:space="preserve">Б 1</t>
  </si>
  <si>
    <t xml:space="preserve">Б 1 Здания административного назначения</t>
  </si>
  <si>
    <t xml:space="preserve">Б 1.1</t>
  </si>
  <si>
    <t xml:space="preserve">Б 1.1 Учреждения органов управления</t>
  </si>
  <si>
    <t xml:space="preserve">Б 1.2</t>
  </si>
  <si>
    <t xml:space="preserve">Б 1.2 Административные учреждения, административные подразделения фирм, организаций, предприятий, а также фирмы и агентства и т.п.</t>
  </si>
  <si>
    <t xml:space="preserve">Б 2</t>
  </si>
  <si>
    <t xml:space="preserve">Б 2 Здания</t>
  </si>
  <si>
    <t xml:space="preserve">Б 2.1</t>
  </si>
  <si>
    <t xml:space="preserve">Б 2.1 Кредитно-финансовые и страховые организации, банки</t>
  </si>
  <si>
    <t xml:space="preserve">Б 2.2 </t>
  </si>
  <si>
    <t xml:space="preserve">Б 2.2 Суды и прокуратура, нотариально-юридические учреждения</t>
  </si>
  <si>
    <t xml:space="preserve">Б 2.3 </t>
  </si>
  <si>
    <t xml:space="preserve">Б 2.3 Правоохранительные организации (налоговые службы, милиция, таможня)</t>
  </si>
  <si>
    <t xml:space="preserve">Б 2.4</t>
  </si>
  <si>
    <t xml:space="preserve">Б 2.4 Учреждения социальной защиты населения (собесы, биржи труда и др.)</t>
  </si>
  <si>
    <t xml:space="preserve">Б 3</t>
  </si>
  <si>
    <t xml:space="preserve">Б 3 Здания организаций, производящих продукцию</t>
  </si>
  <si>
    <t xml:space="preserve">Б 3.1</t>
  </si>
  <si>
    <t xml:space="preserve">Б 3.1 Научно-исследовательские организации (за исключением крупных и специальных сооружений)</t>
  </si>
  <si>
    <t xml:space="preserve">Б 3.2 </t>
  </si>
  <si>
    <t xml:space="preserve">Б 3.2 Проектные и конструкторские организации</t>
  </si>
  <si>
    <t xml:space="preserve">Б 3.3</t>
  </si>
  <si>
    <t xml:space="preserve">Б 3.3 Редакционно-издательские и информационные организаций (за исключением типографий)</t>
  </si>
  <si>
    <t xml:space="preserve">В</t>
  </si>
  <si>
    <t xml:space="preserve">В Многоквартирные жилые дома</t>
  </si>
  <si>
    <t xml:space="preserve">В 1</t>
  </si>
  <si>
    <t xml:space="preserve">В 1 Многоквартирные жилые дома, находящиеся в государственной и муниципальной собственности</t>
  </si>
  <si>
    <t xml:space="preserve">В 2</t>
  </si>
  <si>
    <t xml:space="preserve">В 2 Многоквартирные жилые дома, находящиеся в частной собственности</t>
  </si>
  <si>
    <t xml:space="preserve">Г</t>
  </si>
  <si>
    <t xml:space="preserve">Г Другое</t>
  </si>
  <si>
    <t xml:space="preserve">Таблица 2 -Перечень основных технологий, направленных на энергосбережение и повышение энергетической эффективности</t>
  </si>
  <si>
    <t xml:space="preserve">№ п/п </t>
  </si>
  <si>
    <t xml:space="preserve">Технология </t>
  </si>
  <si>
    <t xml:space="preserve">Установка светодиодного уличного и дорожного освещения </t>
  </si>
  <si>
    <t xml:space="preserve">Комплексная модернизация систем уличного и дорожного освещения (замена устаревших ламп на светодиодные лампы, внедрение автоматизированной системы управления освещением и др.) </t>
  </si>
  <si>
    <t xml:space="preserve">Установка внутреннего светодиодного освещения (внутри зданий, строений, сооружений) </t>
  </si>
  <si>
    <t xml:space="preserve">Комплексная модернизация систем внутреннего освещения (замена устаревших ламп на светодиодные лампы, внедрение автоматизированной системы управления освещением и др.) </t>
  </si>
  <si>
    <t xml:space="preserve">Установка автоматизированной системы управления наружным освещением (АСУНО) </t>
  </si>
  <si>
    <t xml:space="preserve">Установка оборудования для автоматического регулирования освещения помещений в местах общего пользования (включения/выключения освещения, реагирующего на движение) </t>
  </si>
  <si>
    <t xml:space="preserve">Установка систем коррекции реактивной мощности </t>
  </si>
  <si>
    <t xml:space="preserve">Оптимизация схемы теплоснабжения (сокращение протяженности тепловых сетей с переходом от генерации большой мощности на генерацию меньшей мощности, находящуюся ближе к потребителям) </t>
  </si>
  <si>
    <t xml:space="preserve">Оптимизация теплогидравлических режимов существующей системы теплоснабжения </t>
  </si>
  <si>
    <t xml:space="preserve">Замена существующих тепловых сетей с восстановлением тепловой изоляции </t>
  </si>
  <si>
    <t xml:space="preserve">Установка ИТП, а также ИТП с автоматическим погодным регулированием температуры теплоносителя </t>
  </si>
  <si>
    <t xml:space="preserve">Установка терморегулирующих клапанов (терморегуляторов) на отопительных приборах </t>
  </si>
  <si>
    <t xml:space="preserve">Теплоизоляция внутридомовых инженерных сетей теплоснабжения и горячего водоснабжения в подвале и(или) на чердаке </t>
  </si>
  <si>
    <t xml:space="preserve">Модернизация трубопроводов и арматуры системы холодного водоснабжения </t>
  </si>
  <si>
    <t xml:space="preserve">Установка первой ступени приготовления горячей воды за счет утилизации тепла вентиляционных выбросов </t>
  </si>
  <si>
    <t xml:space="preserve">Установка частотно-регулируемых приводов в лифтовом хозяйстве </t>
  </si>
  <si>
    <t xml:space="preserve">Установка низкоэмиссионных стекол на окна в помещениях </t>
  </si>
  <si>
    <t xml:space="preserve">Установка регулируемого привода в системах водоснабжения и водоотведения </t>
  </si>
  <si>
    <t xml:space="preserve">Установка воздушных заслонок </t>
  </si>
  <si>
    <t xml:space="preserve">Комплексные мероприятия по теплоизоляции, герметизации ограждающих конструкций (вентилируемые фасады) </t>
  </si>
  <si>
    <t xml:space="preserve">Внедрение нетрадиционных (альтернативных) источников энергии (солнечные коллекторы, тепловые насосы и т.д.) </t>
  </si>
  <si>
    <t xml:space="preserve">Строительство новых и модернизация существующих котельных/ТЭЦ/ТЭС </t>
  </si>
  <si>
    <t xml:space="preserve">Внедрение эффективных электродвигателей и оптимизация систем электродвигателей </t>
  </si>
  <si>
    <t xml:space="preserve">Замена высоковольтных масляных выключателей на вакуумные выключатели </t>
  </si>
  <si>
    <t xml:space="preserve">Внедрение частотного регулирования насосов, вентиляторов и дымососов </t>
  </si>
  <si>
    <t xml:space="preserve">Внедрение когенерационной установки (мини - ТЭЦ) </t>
  </si>
  <si>
    <t xml:space="preserve">Установка системы возврата конденсата </t>
  </si>
  <si>
    <t xml:space="preserve">Оптимизация электропотребления в системах водоснабжения </t>
  </si>
  <si>
    <t xml:space="preserve">Другое (указать) </t>
  </si>
  <si>
    <t xml:space="preserve">Таблица 3-Основные виды ресурсов</t>
  </si>
  <si>
    <t xml:space="preserve">Вид ресурса </t>
  </si>
  <si>
    <t xml:space="preserve">Единицы измерения в натуральном выражении </t>
  </si>
  <si>
    <t xml:space="preserve">Коэффициенты перевода в условное выражение (тут) </t>
  </si>
  <si>
    <t xml:space="preserve">Единицы измерения в стоимостном выражении </t>
  </si>
  <si>
    <t xml:space="preserve">Природный газ </t>
  </si>
  <si>
    <t xml:space="preserve">тыс. м3</t>
  </si>
  <si>
    <t xml:space="preserve">2 </t>
  </si>
  <si>
    <t xml:space="preserve">Твердое топливо </t>
  </si>
  <si>
    <t xml:space="preserve">2.1 </t>
  </si>
  <si>
    <t xml:space="preserve">Уголь каменный </t>
  </si>
  <si>
    <t xml:space="preserve">2.2 </t>
  </si>
  <si>
    <t xml:space="preserve">Уголь бурый </t>
  </si>
  <si>
    <t xml:space="preserve">2.3 </t>
  </si>
  <si>
    <t xml:space="preserve">Торф топливный </t>
  </si>
  <si>
    <t xml:space="preserve">2.4 </t>
  </si>
  <si>
    <t xml:space="preserve">Сланцы горючие </t>
  </si>
  <si>
    <t xml:space="preserve">2.5 </t>
  </si>
  <si>
    <t xml:space="preserve">Дрова для отопления </t>
  </si>
  <si>
    <t xml:space="preserve">м3</t>
  </si>
  <si>
    <t xml:space="preserve">2.6 </t>
  </si>
  <si>
    <t xml:space="preserve">(указать)</t>
  </si>
  <si>
    <t xml:space="preserve">3 </t>
  </si>
  <si>
    <t xml:space="preserve">Жидкое топливо </t>
  </si>
  <si>
    <t xml:space="preserve">3.1 </t>
  </si>
  <si>
    <t xml:space="preserve">Нефть, включая газовый конденсат </t>
  </si>
  <si>
    <t xml:space="preserve">3.2 </t>
  </si>
  <si>
    <t xml:space="preserve">Дизельное топливо </t>
  </si>
  <si>
    <t xml:space="preserve">3.3 </t>
  </si>
  <si>
    <t xml:space="preserve">Бензин </t>
  </si>
  <si>
    <t xml:space="preserve">3.4 </t>
  </si>
  <si>
    <t xml:space="preserve">Керосин </t>
  </si>
  <si>
    <t xml:space="preserve">3.5 </t>
  </si>
  <si>
    <t xml:space="preserve">Мазут топочный </t>
  </si>
  <si>
    <t xml:space="preserve">3.6 </t>
  </si>
  <si>
    <t xml:space="preserve">Нефтебитум </t>
  </si>
  <si>
    <t xml:space="preserve">3.7 </t>
  </si>
  <si>
    <t xml:space="preserve">4 </t>
  </si>
  <si>
    <t xml:space="preserve">Электрическая энергия </t>
  </si>
  <si>
    <t xml:space="preserve">5 </t>
  </si>
  <si>
    <t xml:space="preserve">Тепловая энергия </t>
  </si>
  <si>
    <t xml:space="preserve">6 </t>
  </si>
  <si>
    <t xml:space="preserve">Гидроэнергия </t>
  </si>
  <si>
    <t xml:space="preserve">7 </t>
  </si>
  <si>
    <t xml:space="preserve">Атомная энергия </t>
  </si>
  <si>
    <t xml:space="preserve">8 </t>
  </si>
  <si>
    <t xml:space="preserve">Холодная вода </t>
  </si>
  <si>
    <t xml:space="preserve">9 </t>
  </si>
  <si>
    <t xml:space="preserve">Горячая вода </t>
  </si>
  <si>
    <t xml:space="preserve">Таблица 4- Перечень типовых мероприятий по энергосбережению</t>
  </si>
  <si>
    <t xml:space="preserve">Перечень</t>
  </si>
  <si>
    <t xml:space="preserve">1 Типовые организационные мероприятия по энергосбережению</t>
  </si>
  <si>
    <t xml:space="preserve">1.2 Обучение в области энергосбережения и повышения энергетической эффективности персонала, ответственного за обеспечение мероприятий по энергосбережению</t>
  </si>
  <si>
    <t xml:space="preserve">1.3 Материальное стимулирование персонала на энергосбережение</t>
  </si>
  <si>
    <t xml:space="preserve">1.4 Совершенствование порядка работы учреждения и оптимизация работы систем освещения, вентиляции, водоснабжения</t>
  </si>
  <si>
    <t xml:space="preserve">1.5</t>
  </si>
  <si>
    <t xml:space="preserve">1.5 Введение графиков включения и отключения систем освещения, вентиляции, тепловых завес и пр.</t>
  </si>
  <si>
    <t xml:space="preserve">1.6</t>
  </si>
  <si>
    <t xml:space="preserve">1.6 Нормирование расхода энергоресурсов</t>
  </si>
  <si>
    <t xml:space="preserve">1.7</t>
  </si>
  <si>
    <t xml:space="preserve">1.7 Назначение лиц, ответственных за контроль включения и отключения систем</t>
  </si>
  <si>
    <t xml:space="preserve">1.8</t>
  </si>
  <si>
    <t xml:space="preserve">1.9</t>
  </si>
  <si>
    <t xml:space="preserve">1.10</t>
  </si>
  <si>
    <t xml:space="preserve">1.11</t>
  </si>
  <si>
    <t xml:space="preserve">1.11 Разработка и введение в действие системы поощрения сотрудников учреждения за действия, направленные на энергосбережение</t>
  </si>
  <si>
    <t xml:space="preserve">1.12</t>
  </si>
  <si>
    <t xml:space="preserve">1.13</t>
  </si>
  <si>
    <t xml:space="preserve">1.13 Создание системы энергоменеджмента</t>
  </si>
  <si>
    <t xml:space="preserve">1.14</t>
  </si>
  <si>
    <t xml:space="preserve">1.14 Прочие</t>
  </si>
  <si>
    <t xml:space="preserve">2 Типовые технические мероприятия по энергосбережению</t>
  </si>
  <si>
    <t xml:space="preserve">2.1 Системы электроснабжения</t>
  </si>
  <si>
    <t xml:space="preserve">2.1.1</t>
  </si>
  <si>
    <t xml:space="preserve">2.1.1 Установка выключателей нагрузки перед вводами силовых трансформаторов</t>
  </si>
  <si>
    <t xml:space="preserve">2.1.2</t>
  </si>
  <si>
    <t xml:space="preserve">2.1.2 Устранение дефектов коммутационного и электросилового оборудования</t>
  </si>
  <si>
    <t xml:space="preserve">2.1.3</t>
  </si>
  <si>
    <t xml:space="preserve">2.1.3 Замена высоковольтных масляных выключателей на вакуумные</t>
  </si>
  <si>
    <t xml:space="preserve">2.1.4</t>
  </si>
  <si>
    <t xml:space="preserve">2.1.4 Замена устаревших трансформаторов на современные</t>
  </si>
  <si>
    <t xml:space="preserve">2.1.5</t>
  </si>
  <si>
    <t xml:space="preserve">2.1.5 Снижение потерь электроэнергии в кабельных сетях</t>
  </si>
  <si>
    <t xml:space="preserve">2.1.6</t>
  </si>
  <si>
    <t xml:space="preserve">2.1.6 Снижение потерь электроэнергии путем улучшения коэффициента мощности</t>
  </si>
  <si>
    <t xml:space="preserve">2.1.7</t>
  </si>
  <si>
    <t xml:space="preserve">2.1.7 Увеличение коэффициентов загрузки электроприемников и трансформаторных подстанций и ограничение их холостого хода</t>
  </si>
  <si>
    <t xml:space="preserve">2.1.8</t>
  </si>
  <si>
    <t xml:space="preserve">2.1.8 Поддержание номинальных уровней напряжения в сетях</t>
  </si>
  <si>
    <t xml:space="preserve">2.1.9</t>
  </si>
  <si>
    <t xml:space="preserve">2.1.9 Равномерное распределение нагрузок по фазам</t>
  </si>
  <si>
    <t xml:space="preserve">2.1.10</t>
  </si>
  <si>
    <t xml:space="preserve">2.1.10 Оснащение систем электроснабжения системами мониторинга потребления электрической энергии</t>
  </si>
  <si>
    <t xml:space="preserve">2.1.11</t>
  </si>
  <si>
    <t xml:space="preserve">2.1.11 Сокращение числа личных бытовых приборов (кипятильников, кофеварок, электрочайников и пр.)</t>
  </si>
  <si>
    <t xml:space="preserve">2.1.12</t>
  </si>
  <si>
    <t xml:space="preserve">2.1.13</t>
  </si>
  <si>
    <t xml:space="preserve">2.1.13 Применение частотного регулирования насосов систем водоснабжения</t>
  </si>
  <si>
    <t xml:space="preserve">2.1.14</t>
  </si>
  <si>
    <t xml:space="preserve">2.1.14 Внедрение энергосберегающих конфорок на кухонных электрических плитах</t>
  </si>
  <si>
    <t xml:space="preserve">2.1.15</t>
  </si>
  <si>
    <t xml:space="preserve">2.1.15 Установка терморегуляторов на системы электрического отопления</t>
  </si>
  <si>
    <t xml:space="preserve">2.1.16</t>
  </si>
  <si>
    <t xml:space="preserve">2.1.16 Прочие</t>
  </si>
  <si>
    <t xml:space="preserve">2.2 Системы освещения</t>
  </si>
  <si>
    <t xml:space="preserve">2.2.1</t>
  </si>
  <si>
    <t xml:space="preserve">2.2.1 Снижение расхода электроэнергии на цели освещения путем реконструкции существующей системы освещения за счет установки энергоэффективных источников света</t>
  </si>
  <si>
    <t xml:space="preserve">2.2.2</t>
  </si>
  <si>
    <t xml:space="preserve">2.2.2 Сокращение области применения светильников с лампами накаливания и их замена на светильники с люминесцентными лампами</t>
  </si>
  <si>
    <t xml:space="preserve">2.2.3</t>
  </si>
  <si>
    <t xml:space="preserve">2.2.3 Замена люминесцентных ламп старой модификации на лампы нового поколения меньшей мощности</t>
  </si>
  <si>
    <t xml:space="preserve">2.2.4</t>
  </si>
  <si>
    <t xml:space="preserve">2.2.4 Замена традиционных систем освещения на светодиодные</t>
  </si>
  <si>
    <t xml:space="preserve">2.2.5</t>
  </si>
  <si>
    <t xml:space="preserve">2.2.5 Замена электромагнитных пускорегулирующих устройств у люминесцентных ламп на более надежные и экономичные электронные</t>
  </si>
  <si>
    <t xml:space="preserve">2.2.6</t>
  </si>
  <si>
    <t xml:space="preserve">2.2.6 Окраска стен помещений в более светлые тона</t>
  </si>
  <si>
    <t xml:space="preserve">2.2.7</t>
  </si>
  <si>
    <t xml:space="preserve">2.2.7 Децентрализация включения освещения за счет установки нескольких выключателей и деления площади освещения на необходимые зоны</t>
  </si>
  <si>
    <t xml:space="preserve">2.2.8</t>
  </si>
  <si>
    <t xml:space="preserve">2.2.8 Прочие</t>
  </si>
  <si>
    <t xml:space="preserve">2.3</t>
  </si>
  <si>
    <t xml:space="preserve">2.3 Системы отопления</t>
  </si>
  <si>
    <t xml:space="preserve">2.3.1</t>
  </si>
  <si>
    <t xml:space="preserve">2.3.1 Составление руководств по эксплуатации, управлению и обслуживанию систем отопления, периодический контроль со стороны руководства учреждения за их выполнением</t>
  </si>
  <si>
    <t xml:space="preserve">2.3.2</t>
  </si>
  <si>
    <t xml:space="preserve">2.3.2 Оснащение систем отопления приборами учета</t>
  </si>
  <si>
    <t xml:space="preserve">2.3.3</t>
  </si>
  <si>
    <t xml:space="preserve">2.3.3 Гидравлическая наладка внутренней системы отопления</t>
  </si>
  <si>
    <t xml:space="preserve">2.3.4</t>
  </si>
  <si>
    <t xml:space="preserve">2.3.4 Ежегодная химическая очистка внутренних поверхностей нагрева системы отопления и теплообменных аппаратов</t>
  </si>
  <si>
    <t xml:space="preserve">2.3.5</t>
  </si>
  <si>
    <t xml:space="preserve">2.3.5 Автоматизация систем теплоснабжения зданий путем установки индивидуальных тепловых пунктов (ИТП) с регулированием подачи теплоты</t>
  </si>
  <si>
    <t xml:space="preserve">2.3.6</t>
  </si>
  <si>
    <t xml:space="preserve">2.3.6 Снятие декоративных ограждений с радиаторов отопления</t>
  </si>
  <si>
    <t xml:space="preserve">2.3.7</t>
  </si>
  <si>
    <t xml:space="preserve">2.3.7 Установка теплоотражателей за радиаторами отопления</t>
  </si>
  <si>
    <t xml:space="preserve">2.3.8</t>
  </si>
  <si>
    <t xml:space="preserve">2.3.8 Установка запорных термостатических вентилей на радиаторах отопления</t>
  </si>
  <si>
    <t xml:space="preserve">2.3.9</t>
  </si>
  <si>
    <t xml:space="preserve">2.3.9 Замена однотрубной системы отопления на двухтрубную</t>
  </si>
  <si>
    <t xml:space="preserve">2.3.10</t>
  </si>
  <si>
    <t xml:space="preserve">2.3.10 Установка тепловых завес</t>
  </si>
  <si>
    <t xml:space="preserve">2.3.11</t>
  </si>
  <si>
    <t xml:space="preserve">2.3.11 Прочие</t>
  </si>
  <si>
    <t xml:space="preserve">2.4</t>
  </si>
  <si>
    <t xml:space="preserve">2.4 Системы горячего водоснабжения</t>
  </si>
  <si>
    <t xml:space="preserve">2.4.1</t>
  </si>
  <si>
    <t xml:space="preserve">2.4.1 Составление руководств по эксплуатации, управлению и обслуживанию систем горячего водоснабжения, периодический контроль со стороны руководства учреждения за их выполнением</t>
  </si>
  <si>
    <t xml:space="preserve">2.4.2</t>
  </si>
  <si>
    <t xml:space="preserve">2.4.2 Автоматизация регулирования системы ГВС</t>
  </si>
  <si>
    <t xml:space="preserve">2.4.3</t>
  </si>
  <si>
    <t xml:space="preserve">2.4.3 Обеспечение рециркуляции воды в системе ГВС</t>
  </si>
  <si>
    <t xml:space="preserve">2.4.4</t>
  </si>
  <si>
    <t xml:space="preserve">2.4.4 Снижение потребления за счет оптимизации расходов и регулирования температуры</t>
  </si>
  <si>
    <t xml:space="preserve">2.4.5</t>
  </si>
  <si>
    <t xml:space="preserve">2.4.5 Оснащение систем горячего водоснабжения счетчиками расхода горячей воды</t>
  </si>
  <si>
    <t xml:space="preserve">2.4.6</t>
  </si>
  <si>
    <t xml:space="preserve">2.4.6 Снижение тепловых потерь при транспортировке по трубам через изоляцию</t>
  </si>
  <si>
    <t xml:space="preserve">2.4.7</t>
  </si>
  <si>
    <t xml:space="preserve">2.4.7 Внедрение теплоизоляции труб на основе сверхтонкого теплоизоляционного покрытия</t>
  </si>
  <si>
    <t xml:space="preserve">2.4.8</t>
  </si>
  <si>
    <t xml:space="preserve">2.4.8 Применение экономичной водоразборной арматуры</t>
  </si>
  <si>
    <t xml:space="preserve">2.4.9</t>
  </si>
  <si>
    <t xml:space="preserve">2.4.9 Сокращение расходов и потерь воды</t>
  </si>
  <si>
    <t xml:space="preserve">2.4.10</t>
  </si>
  <si>
    <t xml:space="preserve">2.4.10 Прочие</t>
  </si>
  <si>
    <t xml:space="preserve">2.5</t>
  </si>
  <si>
    <t xml:space="preserve">2.5 Потребление воды</t>
  </si>
  <si>
    <t xml:space="preserve">2.5.1</t>
  </si>
  <si>
    <t xml:space="preserve">2.5.1 Замена изношенных стальных трубопроводов водоснабжения</t>
  </si>
  <si>
    <t xml:space="preserve">2.5.2</t>
  </si>
  <si>
    <t xml:space="preserve">2.5.2 Внедрение систем оборотного водоснабжения</t>
  </si>
  <si>
    <t xml:space="preserve">2.5.3</t>
  </si>
  <si>
    <t xml:space="preserve">2.5.3 Внедрение систем водоподготовки</t>
  </si>
  <si>
    <t xml:space="preserve">2.5.4</t>
  </si>
  <si>
    <t xml:space="preserve">2.5.4 Применение экономичной водоразборной арматуры</t>
  </si>
  <si>
    <t xml:space="preserve">2.5.5</t>
  </si>
  <si>
    <t xml:space="preserve">2.5.5 Сокращение расходов и потерь воды</t>
  </si>
  <si>
    <t xml:space="preserve">2.5.6</t>
  </si>
  <si>
    <t xml:space="preserve">2.5.6 Прочие</t>
  </si>
  <si>
    <t xml:space="preserve">2.6</t>
  </si>
  <si>
    <t xml:space="preserve">2.6 Рекуперация тепла</t>
  </si>
  <si>
    <t xml:space="preserve">2.6.1</t>
  </si>
  <si>
    <t xml:space="preserve">2.6.1 Внедрение рекуперации тепла в здании</t>
  </si>
  <si>
    <t xml:space="preserve">2.6.2</t>
  </si>
  <si>
    <t xml:space="preserve">2.6.2 Повышение энергоэффективности сушильных установок</t>
  </si>
  <si>
    <t xml:space="preserve">2.6.3</t>
  </si>
  <si>
    <t xml:space="preserve">2.6.3 Прочие</t>
  </si>
  <si>
    <t xml:space="preserve">2.7</t>
  </si>
  <si>
    <t xml:space="preserve">2.7 Системы вентиляции</t>
  </si>
  <si>
    <t xml:space="preserve">2.7.1</t>
  </si>
  <si>
    <t xml:space="preserve">2.7.1 Оптимизация работы вентиляционных систем</t>
  </si>
  <si>
    <t xml:space="preserve">2.7.2</t>
  </si>
  <si>
    <t xml:space="preserve">2.7.2 Отключение вентиляционных установок во время обеденных перерывов и в нерабочее время</t>
  </si>
  <si>
    <t xml:space="preserve">2.7.3</t>
  </si>
  <si>
    <t xml:space="preserve">2.7.3 Применение блокировки вентилятора воздушных завес с механизмами открывания дверей</t>
  </si>
  <si>
    <t xml:space="preserve">2.7.4</t>
  </si>
  <si>
    <t xml:space="preserve">2.7.4 Замена устаревших вентиляторов с низким КПД на современные с более высоким КПД</t>
  </si>
  <si>
    <t xml:space="preserve">2.7.5</t>
  </si>
  <si>
    <t xml:space="preserve">2.7.5 Замена устаревших приводов вентиляционных установок с низким КПД на современные с более высоким КПД</t>
  </si>
  <si>
    <t xml:space="preserve">2.7.6</t>
  </si>
  <si>
    <t xml:space="preserve">2.7.6 Применение частотного регулирования скорости вращения</t>
  </si>
  <si>
    <t xml:space="preserve">2.7.7</t>
  </si>
  <si>
    <t xml:space="preserve">2.7.7 Применение устройств автоматического регулирования и управления вентиляционными установками в зависимости от температуры наружного воздуха (в том числе с использованием ЧРП)</t>
  </si>
  <si>
    <t xml:space="preserve">2.7.8</t>
  </si>
  <si>
    <t xml:space="preserve">2.7.8 Прочие</t>
  </si>
  <si>
    <t xml:space="preserve">2.8</t>
  </si>
  <si>
    <t xml:space="preserve">2.8 Системы кондиционирования</t>
  </si>
  <si>
    <t xml:space="preserve">2.8.1</t>
  </si>
  <si>
    <t xml:space="preserve">2.8.1 Включение кондиционера только при необходимости</t>
  </si>
  <si>
    <t xml:space="preserve">2.8.2</t>
  </si>
  <si>
    <t xml:space="preserve">2.8.2 Исключение перегрева и переохлаждения воздуха в помещениях</t>
  </si>
  <si>
    <t xml:space="preserve">2.8.3</t>
  </si>
  <si>
    <t xml:space="preserve">2.8.3 Поддержание в рабочем состоянии регуляторов, поверхностей теплообменников и оборудования</t>
  </si>
  <si>
    <t xml:space="preserve">2.8.4</t>
  </si>
  <si>
    <t xml:space="preserve">2.8.4 Прочие</t>
  </si>
  <si>
    <t xml:space="preserve">2.9</t>
  </si>
  <si>
    <t xml:space="preserve">2.9 Насосные установки</t>
  </si>
  <si>
    <t xml:space="preserve">2.9.1</t>
  </si>
  <si>
    <t xml:space="preserve">2.9.1 Модернизация насосных агрегатов</t>
  </si>
  <si>
    <t xml:space="preserve">2.9.2</t>
  </si>
  <si>
    <t xml:space="preserve">2.9.2 Модернизация электропривода насоса</t>
  </si>
  <si>
    <t xml:space="preserve">2.9.3</t>
  </si>
  <si>
    <t xml:space="preserve">2.9.3 Стабилизация давления в гидравлических системах</t>
  </si>
  <si>
    <t xml:space="preserve">2.9.4</t>
  </si>
  <si>
    <t xml:space="preserve">2.9.4 Прочие</t>
  </si>
  <si>
    <t xml:space="preserve">2.10</t>
  </si>
  <si>
    <t xml:space="preserve">2.10 Системы сжатого воздуха</t>
  </si>
  <si>
    <t xml:space="preserve">2.10.1</t>
  </si>
  <si>
    <t xml:space="preserve">2.10.1 Внедрение автоматизированной системы управления процессом производства сжатого воздуха</t>
  </si>
  <si>
    <t xml:space="preserve">2.10.2</t>
  </si>
  <si>
    <t xml:space="preserve">2.10.2 Децентрализация воздухоснабжения</t>
  </si>
  <si>
    <t xml:space="preserve">2.10.3</t>
  </si>
  <si>
    <t xml:space="preserve">2.10.3 Внедрение установки осушки сжатого воздуха на компрессорной станции</t>
  </si>
  <si>
    <t xml:space="preserve">2.10.4</t>
  </si>
  <si>
    <t xml:space="preserve">2.10.4 Модернизация турбокомпрессорных холодильных машин</t>
  </si>
  <si>
    <t xml:space="preserve">2.10.5</t>
  </si>
  <si>
    <t xml:space="preserve">2.10.5 Прочие</t>
  </si>
  <si>
    <t xml:space="preserve">2.11</t>
  </si>
  <si>
    <t xml:space="preserve">2.11 Электротехническое оборудование</t>
  </si>
  <si>
    <t xml:space="preserve">2.11.1</t>
  </si>
  <si>
    <t xml:space="preserve">2.11.1 Внедрение сварочных инверторов с микропроцессорными схемами управления</t>
  </si>
  <si>
    <t xml:space="preserve">2.11.2</t>
  </si>
  <si>
    <t xml:space="preserve">2.11.2 Минимизация потерь электроэнергии в сварочном оборудовании при обрыве дуги</t>
  </si>
  <si>
    <t xml:space="preserve">2.11.3</t>
  </si>
  <si>
    <t xml:space="preserve">2.11.3 Модернизация выпрямительных агрегатов гальванического участка</t>
  </si>
  <si>
    <t xml:space="preserve">2.11.4</t>
  </si>
  <si>
    <t xml:space="preserve">2.11.4 Внедрение установок высокотемпературного нагрева шихты</t>
  </si>
  <si>
    <t xml:space="preserve">2.11.5</t>
  </si>
  <si>
    <t xml:space="preserve">2.11.5 Прочие</t>
  </si>
  <si>
    <t xml:space="preserve">2.12</t>
  </si>
  <si>
    <t xml:space="preserve">2.12 Строительные и ограждающие конструкции здания</t>
  </si>
  <si>
    <t xml:space="preserve">2.12.1</t>
  </si>
  <si>
    <t xml:space="preserve">2.12.1 Снижение тепловых потерь тепла через оконные проемы путем установки третьего стекла или пленки ПВХ в межрамном пространстве окон</t>
  </si>
  <si>
    <t xml:space="preserve">2.12.2</t>
  </si>
  <si>
    <t xml:space="preserve">2.12.2 Снижение тепловых потерь тепла через оконные проемы путем установки низкоэмиссионных теплоотражающих пленок на оконные стекла</t>
  </si>
  <si>
    <t xml:space="preserve">2.12.3</t>
  </si>
  <si>
    <t xml:space="preserve">2.12.3 Дополнительное остекление сотовым поликарбонатом</t>
  </si>
  <si>
    <t xml:space="preserve">2.12.4</t>
  </si>
  <si>
    <t xml:space="preserve">2.12.4 Улучшение тепловой изоляции фасадов, перекрытий, стен, полов и чердаков, кровли и т.п.</t>
  </si>
  <si>
    <t xml:space="preserve">2.12.5</t>
  </si>
  <si>
    <t xml:space="preserve">2.12.5 Снижение тепловых потерь тепла путем заделки межпанельных и компенсационных швов</t>
  </si>
  <si>
    <t xml:space="preserve">2.12.6</t>
  </si>
  <si>
    <t xml:space="preserve">2.12.6 Гидрофобизация стен (гидрофобное покрытие стен)</t>
  </si>
  <si>
    <t xml:space="preserve">2.12.7</t>
  </si>
  <si>
    <t xml:space="preserve">2.12.7 Прочие</t>
  </si>
  <si>
    <t xml:space="preserve">2.13</t>
  </si>
  <si>
    <t xml:space="preserve">2.13 Котельные и тепловые электростанции</t>
  </si>
  <si>
    <t xml:space="preserve">2.13.1</t>
  </si>
  <si>
    <t xml:space="preserve">2.13.1 Составление руководств и режимных карт эксплуатации, управления и обслуживания оборудования и периодический контроль со стороны руководства учреждения за их выполнением</t>
  </si>
  <si>
    <t xml:space="preserve">2.13.2</t>
  </si>
  <si>
    <t xml:space="preserve">2.13.2 Поддержание оптимального коэффициента избытка воздуха и хорошего смешивания его с топливом</t>
  </si>
  <si>
    <t xml:space="preserve">2.13.3</t>
  </si>
  <si>
    <t xml:space="preserve">2.13.3 Установка водяного поверхностного экономайзера за котлом</t>
  </si>
  <si>
    <t xml:space="preserve">2.13.4</t>
  </si>
  <si>
    <t xml:space="preserve">2.13.4 Применение за котлоагрегатами установок глубокой утилизации тепла, установок использования скрытой теплоты парообразования уходящих дымовых газов (контактный теплообменник)</t>
  </si>
  <si>
    <t xml:space="preserve">2.13.5</t>
  </si>
  <si>
    <t xml:space="preserve">2.13.5 Повышение температуры питательной воды на входе в барабан котла</t>
  </si>
  <si>
    <t xml:space="preserve">2.13.6</t>
  </si>
  <si>
    <t xml:space="preserve">2.13.6 Подогрев питательной воды в водяном экономайзере</t>
  </si>
  <si>
    <t xml:space="preserve">2.13.7</t>
  </si>
  <si>
    <t xml:space="preserve">2.13.7 Содержание в чистоте наружных и внутренних поверхностей нагрева котла</t>
  </si>
  <si>
    <t xml:space="preserve">2.13.8</t>
  </si>
  <si>
    <t xml:space="preserve">2.13.8 Очистка от накипи внутренних поверхностей котла нагрева котлов ультразвуковым методом</t>
  </si>
  <si>
    <t xml:space="preserve">2.13.9</t>
  </si>
  <si>
    <t xml:space="preserve">2.13.9 Использование тепловыделений от котлов путем забора теплого воздуха из верхней зоны котельного зала и подачей его во всасывающую линию дутьевого вентилятора</t>
  </si>
  <si>
    <t xml:space="preserve">2.13.10</t>
  </si>
  <si>
    <t xml:space="preserve">2.13.10 Теплоизоляция наружных и внутренних поверхностей котлов и теплопроводов, уплотнение клапанов и тракта котлов (температура на поверхности обмуровки не должна превышать 55 градусов С)</t>
  </si>
  <si>
    <t xml:space="preserve">2.13.11</t>
  </si>
  <si>
    <t xml:space="preserve">2.13.11 Установка систем учета расходов топлива, электроэнергии, воды и отпуска тепла</t>
  </si>
  <si>
    <t xml:space="preserve">2.13.12</t>
  </si>
  <si>
    <t xml:space="preserve">2.13.12 Автоматизация управления работой котельной</t>
  </si>
  <si>
    <t xml:space="preserve">2.13.13</t>
  </si>
  <si>
    <t xml:space="preserve">2.13.13 Применение частотного привода для регулирования скорости вращения насосов, вентиляторов и дымососов</t>
  </si>
  <si>
    <t xml:space="preserve">2.13.14</t>
  </si>
  <si>
    <t xml:space="preserve">2.13.14 Перевод паровых котлов в водогрейный режим</t>
  </si>
  <si>
    <t xml:space="preserve">2.13.15</t>
  </si>
  <si>
    <t xml:space="preserve">2.13.15 Перевод паровой системы отопления на водяную</t>
  </si>
  <si>
    <t xml:space="preserve">2.13.16</t>
  </si>
  <si>
    <t xml:space="preserve">2.13.16 Рациональная загрузка одновременно работающих котлов</t>
  </si>
  <si>
    <t xml:space="preserve">2.13.17</t>
  </si>
  <si>
    <t xml:space="preserve">2.13.17 Установка когенерационной установки (мини-ТЭЦ)</t>
  </si>
  <si>
    <t xml:space="preserve">2.13.18</t>
  </si>
  <si>
    <t xml:space="preserve">2.13.18 Установка системы возврата конденсата</t>
  </si>
  <si>
    <t xml:space="preserve">2.13.19</t>
  </si>
  <si>
    <t xml:space="preserve">2.13.19 Установка расширителя непрерывной продувки и подогревателя сырой воды</t>
  </si>
  <si>
    <t xml:space="preserve">2.13.20</t>
  </si>
  <si>
    <t xml:space="preserve">2.13.20 Восстановление обмуровки котлов</t>
  </si>
  <si>
    <t xml:space="preserve">2.13.21</t>
  </si>
  <si>
    <t xml:space="preserve">2.13.21 Прочие</t>
  </si>
  <si>
    <t xml:space="preserve">2.14</t>
  </si>
  <si>
    <t xml:space="preserve">2.14 Транспортные средства</t>
  </si>
  <si>
    <t xml:space="preserve">2.14.1</t>
  </si>
  <si>
    <t xml:space="preserve">2.14.1 Перевод автомобиля с бензина на газ</t>
  </si>
  <si>
    <t xml:space="preserve">2.14.2</t>
  </si>
  <si>
    <t xml:space="preserve">2.14.2 Поддержание равномерного давления воздуха в шинах</t>
  </si>
  <si>
    <t xml:space="preserve">2.14.3</t>
  </si>
  <si>
    <t xml:space="preserve">2.14.3 Прочие</t>
  </si>
  <si>
    <t xml:space="preserve">2.15</t>
  </si>
  <si>
    <t xml:space="preserve">2.15 Учет энергоресурсов</t>
  </si>
  <si>
    <t xml:space="preserve">2.15.1</t>
  </si>
  <si>
    <t xml:space="preserve">2.15.1 Внедрение автоматизированных информационно-измерительных систем (АИИС) учета тепло- и электроэнергии</t>
  </si>
  <si>
    <t xml:space="preserve">2.15.2</t>
  </si>
  <si>
    <t xml:space="preserve">2.15.2 Модернизация и расширение системы обмена технологической информацией (СОТИ)</t>
  </si>
  <si>
    <t xml:space="preserve">2.15.3</t>
  </si>
  <si>
    <t xml:space="preserve">2.15.3 Создание центра сбора и обработки данных (ЦСОД)</t>
  </si>
  <si>
    <t xml:space="preserve">2.15.4</t>
  </si>
  <si>
    <t xml:space="preserve">2.15.4 Прочие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</si>
</sst>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General"/>
  </numFmts>
  <fonts count="4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1"/>
      <color rgb="FF0563C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u val="single"/>
      <sz val="11"/>
      <color rgb="FF0000FF"/>
      <name val="Calibri"/>
      <family val="2"/>
      <charset val="1"/>
    </font>
    <font>
      <b val="true"/>
      <i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i val="true"/>
      <sz val="10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FFFF"/>
      <name val="Calibri"/>
      <family val="2"/>
      <charset val="204"/>
    </font>
    <font>
      <sz val="8"/>
      <color rgb="FFFFFFFF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b val="true"/>
      <sz val="8"/>
      <name val="Montserrat"/>
      <family val="0"/>
      <charset val="204"/>
    </font>
    <font>
      <sz val="8"/>
      <name val="Montserrat"/>
      <family val="0"/>
      <charset val="204"/>
    </font>
    <font>
      <sz val="8"/>
      <color rgb="FFFFFFFF"/>
      <name val="Montserrat"/>
      <family val="0"/>
      <charset val="204"/>
    </font>
    <font>
      <b val="true"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i val="true"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.5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i val="true"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7E6E6"/>
        <bgColor rgb="FFEDEDED"/>
      </patternFill>
    </fill>
    <fill>
      <patternFill patternType="solid">
        <fgColor rgb="FFF2F2F2"/>
        <bgColor rgb="FFEDEDED"/>
      </patternFill>
    </fill>
    <fill>
      <patternFill patternType="solid">
        <fgColor rgb="FFEDEDED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9D9D9"/>
      </patternFill>
    </fill>
    <fill>
      <patternFill patternType="solid">
        <fgColor rgb="FFD9D9D9"/>
        <bgColor rgb="FFD0CE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 style="hair"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5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10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1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1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1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6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3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7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2" borderId="0" xfId="2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2" borderId="0" xfId="24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2" borderId="0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2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2" borderId="0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7" borderId="16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2" borderId="0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5" fillId="4" borderId="16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2" borderId="16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6" fillId="2" borderId="0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2" borderId="0" xfId="24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0" xfId="24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7" fontId="25" fillId="4" borderId="16" xfId="24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5" fillId="2" borderId="16" xfId="24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26" fillId="2" borderId="0" xfId="24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6" fillId="2" borderId="0" xfId="24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0" xfId="24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7" fillId="2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7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7" fillId="4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4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5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1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7" fillId="5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5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3" borderId="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1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5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7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7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2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7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21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7" fontId="3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3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3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3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3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3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3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39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39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0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3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3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1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2 2" xfId="23"/>
    <cellStyle name="Обычный 3" xfId="24"/>
    <cellStyle name="*unknown*" xfId="20" builtinId="8"/>
    <cellStyle name="Excel Built-in Excel Built-in Гиперссылка 2" xfId="25"/>
  </cellStyles>
  <dxfs count="1">
    <dxf>
      <font>
        <color rgb="FFFF0000"/>
      </font>
      <fill>
        <patternFill>
          <bgColor rgb="FFF7CAA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E7E6E6"/>
      <rgbColor rgb="FFFFFF99"/>
      <rgbColor rgb="FF99CCFF"/>
      <rgbColor rgb="FFFF99CC"/>
      <rgbColor rgb="FFCC99FF"/>
      <rgbColor rgb="FFF7CAA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Relationship Id="rId3" Type="http://schemas.openxmlformats.org/officeDocument/2006/relationships/image" Target="../media/image15.pn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Relationship Id="rId3" Type="http://schemas.openxmlformats.org/officeDocument/2006/relationships/image" Target="../media/image18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20.png"/><Relationship Id="rId3" Type="http://schemas.openxmlformats.org/officeDocument/2006/relationships/image" Target="../media/image21.pn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22.png"/><Relationship Id="rId2" Type="http://schemas.openxmlformats.org/officeDocument/2006/relationships/image" Target="../media/image23.png"/><Relationship Id="rId3" Type="http://schemas.openxmlformats.org/officeDocument/2006/relationships/image" Target="../media/image24.png"/>
</Relationships>
</file>

<file path=xl/drawings/_rels/drawing14.xml.rels><?xml version="1.0" encoding="UTF-8"?>
<Relationships xmlns="http://schemas.openxmlformats.org/package/2006/relationships"><Relationship Id="rId1" Type="http://schemas.openxmlformats.org/officeDocument/2006/relationships/image" Target="../media/image25.png"/><Relationship Id="rId2" Type="http://schemas.openxmlformats.org/officeDocument/2006/relationships/image" Target="../media/image26.png"/><Relationship Id="rId3" Type="http://schemas.openxmlformats.org/officeDocument/2006/relationships/image" Target="../media/image27.png"/>
</Relationships>
</file>

<file path=xl/drawings/_rels/drawing15.xml.rels><?xml version="1.0" encoding="UTF-8"?>
<Relationships xmlns="http://schemas.openxmlformats.org/package/2006/relationships"><Relationship Id="rId1" Type="http://schemas.openxmlformats.org/officeDocument/2006/relationships/image" Target="../media/image28.png"/><Relationship Id="rId2" Type="http://schemas.openxmlformats.org/officeDocument/2006/relationships/image" Target="../media/image29.png"/><Relationship Id="rId3" Type="http://schemas.openxmlformats.org/officeDocument/2006/relationships/image" Target="../media/image30.png"/>
</Relationships>
</file>

<file path=xl/drawings/_rels/drawing16.xml.rels><?xml version="1.0" encoding="UTF-8"?>
<Relationships xmlns="http://schemas.openxmlformats.org/package/2006/relationships"><Relationship Id="rId1" Type="http://schemas.openxmlformats.org/officeDocument/2006/relationships/image" Target="../media/image31.png"/><Relationship Id="rId2" Type="http://schemas.openxmlformats.org/officeDocument/2006/relationships/image" Target="../media/image32.png"/><Relationship Id="rId3" Type="http://schemas.openxmlformats.org/officeDocument/2006/relationships/image" Target="../media/image33.png"/>
</Relationships>
</file>

<file path=xl/drawings/_rels/drawing17.xml.rels><?xml version="1.0" encoding="UTF-8"?>
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5.png"/><Relationship Id="rId3" Type="http://schemas.openxmlformats.org/officeDocument/2006/relationships/image" Target="../media/image36.png"/>
</Relationships>
</file>

<file path=xl/drawings/_rels/drawing18.xml.rels><?xml version="1.0" encoding="UTF-8"?>
<Relationships xmlns="http://schemas.openxmlformats.org/package/2006/relationships"><Relationship Id="rId1" Type="http://schemas.openxmlformats.org/officeDocument/2006/relationships/image" Target="../media/image37.png"/><Relationship Id="rId2" Type="http://schemas.openxmlformats.org/officeDocument/2006/relationships/image" Target="../media/image38.png"/><Relationship Id="rId3" Type="http://schemas.openxmlformats.org/officeDocument/2006/relationships/image" Target="../media/image39.png"/>
</Relationships>
</file>

<file path=xl/drawings/_rels/drawing19.xml.rels><?xml version="1.0" encoding="UTF-8"?>
<Relationships xmlns="http://schemas.openxmlformats.org/package/2006/relationships"><Relationship Id="rId1" Type="http://schemas.openxmlformats.org/officeDocument/2006/relationships/image" Target="../media/image40.png"/><Relationship Id="rId2" Type="http://schemas.openxmlformats.org/officeDocument/2006/relationships/image" Target="../media/image41.png"/><Relationship Id="rId3" Type="http://schemas.openxmlformats.org/officeDocument/2006/relationships/image" Target="../media/image4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20.xml.rels><?xml version="1.0" encoding="UTF-8"?>
<Relationships xmlns="http://schemas.openxmlformats.org/package/2006/relationships"><Relationship Id="rId1" Type="http://schemas.openxmlformats.org/officeDocument/2006/relationships/image" Target="../media/image43.png"/><Relationship Id="rId2" Type="http://schemas.openxmlformats.org/officeDocument/2006/relationships/image" Target="../media/image44.png"/><Relationship Id="rId3" Type="http://schemas.openxmlformats.org/officeDocument/2006/relationships/image" Target="../media/image45.png"/>
</Relationships>
</file>

<file path=xl/drawings/_rels/drawing21.xml.rels><?xml version="1.0" encoding="UTF-8"?>
<Relationships xmlns="http://schemas.openxmlformats.org/package/2006/relationships"><Relationship Id="rId1" Type="http://schemas.openxmlformats.org/officeDocument/2006/relationships/image" Target="../media/image46.png"/><Relationship Id="rId2" Type="http://schemas.openxmlformats.org/officeDocument/2006/relationships/image" Target="../media/image47.png"/><Relationship Id="rId3" Type="http://schemas.openxmlformats.org/officeDocument/2006/relationships/image" Target="../media/image48.png"/>
</Relationships>
</file>

<file path=xl/drawings/_rels/drawing22.xml.rels><?xml version="1.0" encoding="UTF-8"?>
<Relationships xmlns="http://schemas.openxmlformats.org/package/2006/relationships"><Relationship Id="rId1" Type="http://schemas.openxmlformats.org/officeDocument/2006/relationships/image" Target="../media/image49.png"/><Relationship Id="rId2" Type="http://schemas.openxmlformats.org/officeDocument/2006/relationships/image" Target="../media/image50.png"/><Relationship Id="rId3" Type="http://schemas.openxmlformats.org/officeDocument/2006/relationships/image" Target="../media/image51.png"/>
</Relationships>
</file>

<file path=xl/drawings/_rels/drawing23.xml.rels><?xml version="1.0" encoding="UTF-8"?>
<Relationships xmlns="http://schemas.openxmlformats.org/package/2006/relationships"><Relationship Id="rId1" Type="http://schemas.openxmlformats.org/officeDocument/2006/relationships/image" Target="../media/image52.png"/><Relationship Id="rId2" Type="http://schemas.openxmlformats.org/officeDocument/2006/relationships/image" Target="../media/image53.png"/><Relationship Id="rId3" Type="http://schemas.openxmlformats.org/officeDocument/2006/relationships/image" Target="../media/image54.png"/>
</Relationships>
</file>

<file path=xl/drawings/_rels/drawing24.xml.rels><?xml version="1.0" encoding="UTF-8"?>
<Relationships xmlns="http://schemas.openxmlformats.org/package/2006/relationships"><Relationship Id="rId1" Type="http://schemas.openxmlformats.org/officeDocument/2006/relationships/image" Target="../media/image55.png"/><Relationship Id="rId2" Type="http://schemas.openxmlformats.org/officeDocument/2006/relationships/image" Target="../media/image56.png"/><Relationship Id="rId3" Type="http://schemas.openxmlformats.org/officeDocument/2006/relationships/image" Target="../media/image57.png"/>
</Relationships>
</file>

<file path=xl/drawings/_rels/drawing25.xml.rels><?xml version="1.0" encoding="UTF-8"?>
<Relationships xmlns="http://schemas.openxmlformats.org/package/2006/relationships"><Relationship Id="rId1" Type="http://schemas.openxmlformats.org/officeDocument/2006/relationships/image" Target="../media/image58.png"/><Relationship Id="rId2" Type="http://schemas.openxmlformats.org/officeDocument/2006/relationships/image" Target="../media/image59.png"/><Relationship Id="rId3" Type="http://schemas.openxmlformats.org/officeDocument/2006/relationships/image" Target="../media/image60.png"/>
</Relationships>
</file>

<file path=xl/drawings/_rels/drawing26.xml.rels><?xml version="1.0" encoding="UTF-8"?>
<Relationships xmlns="http://schemas.openxmlformats.org/package/2006/relationships"><Relationship Id="rId1" Type="http://schemas.openxmlformats.org/officeDocument/2006/relationships/image" Target="../media/image61.png"/><Relationship Id="rId2" Type="http://schemas.openxmlformats.org/officeDocument/2006/relationships/image" Target="../media/image62.png"/><Relationship Id="rId3" Type="http://schemas.openxmlformats.org/officeDocument/2006/relationships/image" Target="../media/image63.png"/>
</Relationships>
</file>

<file path=xl/drawings/_rels/drawing27.xml.rels><?xml version="1.0" encoding="UTF-8"?>
<Relationships xmlns="http://schemas.openxmlformats.org/package/2006/relationships"><Relationship Id="rId1" Type="http://schemas.openxmlformats.org/officeDocument/2006/relationships/image" Target="../media/image64.png"/><Relationship Id="rId2" Type="http://schemas.openxmlformats.org/officeDocument/2006/relationships/image" Target="../media/image65.png"/><Relationship Id="rId3" Type="http://schemas.openxmlformats.org/officeDocument/2006/relationships/image" Target="../media/image66.png"/>
</Relationships>
</file>

<file path=xl/drawings/_rels/drawing28.xml.rels><?xml version="1.0" encoding="UTF-8"?>
<Relationships xmlns="http://schemas.openxmlformats.org/package/2006/relationships"><Relationship Id="rId1" Type="http://schemas.openxmlformats.org/officeDocument/2006/relationships/image" Target="../media/image67.png"/><Relationship Id="rId2" Type="http://schemas.openxmlformats.org/officeDocument/2006/relationships/image" Target="../media/image68.png"/><Relationship Id="rId3" Type="http://schemas.openxmlformats.org/officeDocument/2006/relationships/image" Target="../media/image69.png"/>
</Relationships>
</file>

<file path=xl/drawings/_rels/drawing29.xml.rels><?xml version="1.0" encoding="UTF-8"?>
<Relationships xmlns="http://schemas.openxmlformats.org/package/2006/relationships"><Relationship Id="rId1" Type="http://schemas.openxmlformats.org/officeDocument/2006/relationships/image" Target="../media/image70.png"/><Relationship Id="rId2" Type="http://schemas.openxmlformats.org/officeDocument/2006/relationships/image" Target="../media/image71.png"/><Relationship Id="rId3" Type="http://schemas.openxmlformats.org/officeDocument/2006/relationships/image" Target="../media/image7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30.xml.rels><?xml version="1.0" encoding="UTF-8"?>
<Relationships xmlns="http://schemas.openxmlformats.org/package/2006/relationships"><Relationship Id="rId1" Type="http://schemas.openxmlformats.org/officeDocument/2006/relationships/image" Target="../media/image73.png"/><Relationship Id="rId2" Type="http://schemas.openxmlformats.org/officeDocument/2006/relationships/image" Target="../media/image74.png"/><Relationship Id="rId3" Type="http://schemas.openxmlformats.org/officeDocument/2006/relationships/image" Target="../media/image75.png"/>
</Relationships>
</file>

<file path=xl/drawings/_rels/drawing31.xml.rels><?xml version="1.0" encoding="UTF-8"?>
<Relationships xmlns="http://schemas.openxmlformats.org/package/2006/relationships"><Relationship Id="rId1" Type="http://schemas.openxmlformats.org/officeDocument/2006/relationships/image" Target="../media/image76.png"/><Relationship Id="rId2" Type="http://schemas.openxmlformats.org/officeDocument/2006/relationships/image" Target="../media/image77.png"/><Relationship Id="rId3" Type="http://schemas.openxmlformats.org/officeDocument/2006/relationships/image" Target="../media/image78.png"/>
</Relationships>
</file>

<file path=xl/drawings/_rels/drawing32.xml.rels><?xml version="1.0" encoding="UTF-8"?>
<Relationships xmlns="http://schemas.openxmlformats.org/package/2006/relationships"><Relationship Id="rId1" Type="http://schemas.openxmlformats.org/officeDocument/2006/relationships/image" Target="../media/image79.png"/><Relationship Id="rId2" Type="http://schemas.openxmlformats.org/officeDocument/2006/relationships/image" Target="../media/image80.png"/><Relationship Id="rId3" Type="http://schemas.openxmlformats.org/officeDocument/2006/relationships/image" Target="../media/image81.png"/>
</Relationships>
</file>

<file path=xl/drawings/_rels/drawing33.xml.rels><?xml version="1.0" encoding="UTF-8"?>
<Relationships xmlns="http://schemas.openxmlformats.org/package/2006/relationships"><Relationship Id="rId1" Type="http://schemas.openxmlformats.org/officeDocument/2006/relationships/image" Target="../media/image82.png"/><Relationship Id="rId2" Type="http://schemas.openxmlformats.org/officeDocument/2006/relationships/image" Target="../media/image83.png"/><Relationship Id="rId3" Type="http://schemas.openxmlformats.org/officeDocument/2006/relationships/image" Target="../media/image84.png"/>
</Relationships>
</file>

<file path=xl/drawings/_rels/drawing34.xml.rels><?xml version="1.0" encoding="UTF-8"?>
<Relationships xmlns="http://schemas.openxmlformats.org/package/2006/relationships"><Relationship Id="rId1" Type="http://schemas.openxmlformats.org/officeDocument/2006/relationships/image" Target="../media/image85.png"/><Relationship Id="rId2" Type="http://schemas.openxmlformats.org/officeDocument/2006/relationships/image" Target="../media/image86.png"/><Relationship Id="rId3" Type="http://schemas.openxmlformats.org/officeDocument/2006/relationships/image" Target="../media/image87.png"/>
</Relationships>
</file>

<file path=xl/drawings/_rels/drawing35.xml.rels><?xml version="1.0" encoding="UTF-8"?>
<Relationships xmlns="http://schemas.openxmlformats.org/package/2006/relationships"><Relationship Id="rId1" Type="http://schemas.openxmlformats.org/officeDocument/2006/relationships/image" Target="../media/image88.png"/><Relationship Id="rId2" Type="http://schemas.openxmlformats.org/officeDocument/2006/relationships/image" Target="../media/image89.png"/><Relationship Id="rId3" Type="http://schemas.openxmlformats.org/officeDocument/2006/relationships/image" Target="../media/image90.png"/>
</Relationships>
</file>

<file path=xl/drawings/_rels/drawing36.xml.rels><?xml version="1.0" encoding="UTF-8"?>
<Relationships xmlns="http://schemas.openxmlformats.org/package/2006/relationships"><Relationship Id="rId1" Type="http://schemas.openxmlformats.org/officeDocument/2006/relationships/image" Target="../media/image91.png"/><Relationship Id="rId2" Type="http://schemas.openxmlformats.org/officeDocument/2006/relationships/image" Target="../media/image92.png"/><Relationship Id="rId3" Type="http://schemas.openxmlformats.org/officeDocument/2006/relationships/image" Target="../media/image93.png"/>
</Relationships>
</file>

<file path=xl/drawings/_rels/drawing37.xml.rels><?xml version="1.0" encoding="UTF-8"?>
<Relationships xmlns="http://schemas.openxmlformats.org/package/2006/relationships"><Relationship Id="rId1" Type="http://schemas.openxmlformats.org/officeDocument/2006/relationships/image" Target="../media/image94.png"/><Relationship Id="rId2" Type="http://schemas.openxmlformats.org/officeDocument/2006/relationships/image" Target="../media/image95.png"/><Relationship Id="rId3" Type="http://schemas.openxmlformats.org/officeDocument/2006/relationships/image" Target="../media/image96.png"/>
</Relationships>
</file>

<file path=xl/drawings/_rels/drawing38.xml.rels><?xml version="1.0" encoding="UTF-8"?>
<Relationships xmlns="http://schemas.openxmlformats.org/package/2006/relationships"><Relationship Id="rId1" Type="http://schemas.openxmlformats.org/officeDocument/2006/relationships/image" Target="../media/image97.png"/><Relationship Id="rId2" Type="http://schemas.openxmlformats.org/officeDocument/2006/relationships/image" Target="../media/image98.png"/>
</Relationships>
</file>

<file path=xl/drawings/_rels/drawing39.xml.rels><?xml version="1.0" encoding="UTF-8"?>
<Relationships xmlns="http://schemas.openxmlformats.org/package/2006/relationships"><Relationship Id="rId1" Type="http://schemas.openxmlformats.org/officeDocument/2006/relationships/image" Target="../media/image99.png"/><Relationship Id="rId2" Type="http://schemas.openxmlformats.org/officeDocument/2006/relationships/image" Target="../media/image100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Relationship Id="rId3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1534320</xdr:colOff>
      <xdr:row>0</xdr:row>
      <xdr:rowOff>934200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0" y="0"/>
          <a:ext cx="2038320" cy="934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17</xdr:col>
      <xdr:colOff>0</xdr:colOff>
      <xdr:row>0</xdr:row>
      <xdr:rowOff>0</xdr:rowOff>
    </xdr:from>
    <xdr:to>
      <xdr:col>18</xdr:col>
      <xdr:colOff>1533240</xdr:colOff>
      <xdr:row>0</xdr:row>
      <xdr:rowOff>933120</xdr:rowOff>
    </xdr:to>
    <xdr:pic>
      <xdr:nvPicPr>
        <xdr:cNvPr id="11" name="Рисунок 1" descr=""/>
        <xdr:cNvPicPr/>
      </xdr:nvPicPr>
      <xdr:blipFill>
        <a:blip r:embed="rId1"/>
        <a:stretch/>
      </xdr:blipFill>
      <xdr:spPr>
        <a:xfrm>
          <a:off x="1547676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720</xdr:colOff>
      <xdr:row>0</xdr:row>
      <xdr:rowOff>0</xdr:rowOff>
    </xdr:from>
    <xdr:to>
      <xdr:col>35</xdr:col>
      <xdr:colOff>1530720</xdr:colOff>
      <xdr:row>0</xdr:row>
      <xdr:rowOff>932040</xdr:rowOff>
    </xdr:to>
    <xdr:pic>
      <xdr:nvPicPr>
        <xdr:cNvPr id="12" name="Рисунок 1" descr=""/>
        <xdr:cNvPicPr/>
      </xdr:nvPicPr>
      <xdr:blipFill>
        <a:blip r:embed="rId2"/>
        <a:stretch/>
      </xdr:blipFill>
      <xdr:spPr>
        <a:xfrm>
          <a:off x="3075228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1530000</xdr:colOff>
      <xdr:row>0</xdr:row>
      <xdr:rowOff>932040</xdr:rowOff>
    </xdr:to>
    <xdr:pic>
      <xdr:nvPicPr>
        <xdr:cNvPr id="13" name="Рисунок 1" descr=""/>
        <xdr:cNvPicPr/>
      </xdr:nvPicPr>
      <xdr:blipFill>
        <a:blip r:embed="rId3"/>
        <a:stretch/>
      </xdr:blipFill>
      <xdr:spPr>
        <a:xfrm>
          <a:off x="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1530720</xdr:colOff>
      <xdr:row>0</xdr:row>
      <xdr:rowOff>930600</xdr:rowOff>
    </xdr:to>
    <xdr:pic>
      <xdr:nvPicPr>
        <xdr:cNvPr id="14" name="Рисунок 1" descr=""/>
        <xdr:cNvPicPr/>
      </xdr:nvPicPr>
      <xdr:blipFill>
        <a:blip r:embed="rId1"/>
        <a:stretch/>
      </xdr:blipFill>
      <xdr:spPr>
        <a:xfrm>
          <a:off x="0" y="0"/>
          <a:ext cx="2034720" cy="930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15" name="Рисунок 1" descr=""/>
        <xdr:cNvPicPr/>
      </xdr:nvPicPr>
      <xdr:blipFill>
        <a:blip r:embed="rId2"/>
        <a:stretch/>
      </xdr:blipFill>
      <xdr:spPr>
        <a:xfrm>
          <a:off x="3003948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16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17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0</xdr:colOff>
      <xdr:row>0</xdr:row>
      <xdr:rowOff>0</xdr:rowOff>
    </xdr:from>
    <xdr:to>
      <xdr:col>35</xdr:col>
      <xdr:colOff>1530000</xdr:colOff>
      <xdr:row>0</xdr:row>
      <xdr:rowOff>932040</xdr:rowOff>
    </xdr:to>
    <xdr:pic>
      <xdr:nvPicPr>
        <xdr:cNvPr id="18" name="Рисунок 1" descr=""/>
        <xdr:cNvPicPr/>
      </xdr:nvPicPr>
      <xdr:blipFill>
        <a:blip r:embed="rId2"/>
        <a:stretch/>
      </xdr:blipFill>
      <xdr:spPr>
        <a:xfrm>
          <a:off x="295401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19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20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720</xdr:colOff>
      <xdr:row>0</xdr:row>
      <xdr:rowOff>0</xdr:rowOff>
    </xdr:from>
    <xdr:to>
      <xdr:col>35</xdr:col>
      <xdr:colOff>1530720</xdr:colOff>
      <xdr:row>0</xdr:row>
      <xdr:rowOff>932040</xdr:rowOff>
    </xdr:to>
    <xdr:pic>
      <xdr:nvPicPr>
        <xdr:cNvPr id="21" name="Рисунок 1" descr=""/>
        <xdr:cNvPicPr/>
      </xdr:nvPicPr>
      <xdr:blipFill>
        <a:blip r:embed="rId2"/>
        <a:stretch/>
      </xdr:blipFill>
      <xdr:spPr>
        <a:xfrm>
          <a:off x="3075228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22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1530720</xdr:colOff>
      <xdr:row>0</xdr:row>
      <xdr:rowOff>930600</xdr:rowOff>
    </xdr:to>
    <xdr:pic>
      <xdr:nvPicPr>
        <xdr:cNvPr id="23" name="Рисунок 1" descr=""/>
        <xdr:cNvPicPr/>
      </xdr:nvPicPr>
      <xdr:blipFill>
        <a:blip r:embed="rId1"/>
        <a:stretch/>
      </xdr:blipFill>
      <xdr:spPr>
        <a:xfrm>
          <a:off x="0" y="0"/>
          <a:ext cx="2034720" cy="930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0</xdr:colOff>
      <xdr:row>0</xdr:row>
      <xdr:rowOff>0</xdr:rowOff>
    </xdr:from>
    <xdr:to>
      <xdr:col>35</xdr:col>
      <xdr:colOff>1530000</xdr:colOff>
      <xdr:row>0</xdr:row>
      <xdr:rowOff>932040</xdr:rowOff>
    </xdr:to>
    <xdr:pic>
      <xdr:nvPicPr>
        <xdr:cNvPr id="24" name="Рисунок 1" descr=""/>
        <xdr:cNvPicPr/>
      </xdr:nvPicPr>
      <xdr:blipFill>
        <a:blip r:embed="rId2"/>
        <a:stretch/>
      </xdr:blipFill>
      <xdr:spPr>
        <a:xfrm>
          <a:off x="292809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360</xdr:colOff>
      <xdr:row>0</xdr:row>
      <xdr:rowOff>0</xdr:rowOff>
    </xdr:from>
    <xdr:to>
      <xdr:col>18</xdr:col>
      <xdr:colOff>1530360</xdr:colOff>
      <xdr:row>0</xdr:row>
      <xdr:rowOff>932040</xdr:rowOff>
    </xdr:to>
    <xdr:pic>
      <xdr:nvPicPr>
        <xdr:cNvPr id="25" name="Рисунок 1" descr=""/>
        <xdr:cNvPicPr/>
      </xdr:nvPicPr>
      <xdr:blipFill>
        <a:blip r:embed="rId3"/>
        <a:stretch/>
      </xdr:blipFill>
      <xdr:spPr>
        <a:xfrm>
          <a:off x="1547712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1533600</xdr:colOff>
      <xdr:row>0</xdr:row>
      <xdr:rowOff>933480</xdr:rowOff>
    </xdr:to>
    <xdr:pic>
      <xdr:nvPicPr>
        <xdr:cNvPr id="26" name="Рисунок 1" descr=""/>
        <xdr:cNvPicPr/>
      </xdr:nvPicPr>
      <xdr:blipFill>
        <a:blip r:embed="rId1"/>
        <a:stretch/>
      </xdr:blipFill>
      <xdr:spPr>
        <a:xfrm>
          <a:off x="0" y="0"/>
          <a:ext cx="2037600" cy="93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0</xdr:colOff>
      <xdr:row>0</xdr:row>
      <xdr:rowOff>0</xdr:rowOff>
    </xdr:from>
    <xdr:to>
      <xdr:col>35</xdr:col>
      <xdr:colOff>1530000</xdr:colOff>
      <xdr:row>0</xdr:row>
      <xdr:rowOff>932040</xdr:rowOff>
    </xdr:to>
    <xdr:pic>
      <xdr:nvPicPr>
        <xdr:cNvPr id="27" name="Рисунок 1" descr=""/>
        <xdr:cNvPicPr/>
      </xdr:nvPicPr>
      <xdr:blipFill>
        <a:blip r:embed="rId2"/>
        <a:stretch/>
      </xdr:blipFill>
      <xdr:spPr>
        <a:xfrm>
          <a:off x="2903904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28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1</xdr:row>
      <xdr:rowOff>70920</xdr:rowOff>
    </xdr:to>
    <xdr:pic>
      <xdr:nvPicPr>
        <xdr:cNvPr id="29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1</xdr:row>
      <xdr:rowOff>66240</xdr:rowOff>
    </xdr:to>
    <xdr:pic>
      <xdr:nvPicPr>
        <xdr:cNvPr id="30" name="Рисунок 1" descr=""/>
        <xdr:cNvPicPr/>
      </xdr:nvPicPr>
      <xdr:blipFill>
        <a:blip r:embed="rId2"/>
        <a:stretch/>
      </xdr:blipFill>
      <xdr:spPr>
        <a:xfrm>
          <a:off x="28986840" y="0"/>
          <a:ext cx="2034000" cy="928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1</xdr:row>
      <xdr:rowOff>66240</xdr:rowOff>
    </xdr:to>
    <xdr:pic>
      <xdr:nvPicPr>
        <xdr:cNvPr id="31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28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1532880</xdr:colOff>
      <xdr:row>0</xdr:row>
      <xdr:rowOff>932760</xdr:rowOff>
    </xdr:to>
    <xdr:pic>
      <xdr:nvPicPr>
        <xdr:cNvPr id="32" name="Рисунок 1" descr=""/>
        <xdr:cNvPicPr/>
      </xdr:nvPicPr>
      <xdr:blipFill>
        <a:blip r:embed="rId1"/>
        <a:stretch/>
      </xdr:blipFill>
      <xdr:spPr>
        <a:xfrm>
          <a:off x="0" y="0"/>
          <a:ext cx="2036880" cy="93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33" name="Рисунок 1" descr=""/>
        <xdr:cNvPicPr/>
      </xdr:nvPicPr>
      <xdr:blipFill>
        <a:blip r:embed="rId2"/>
        <a:stretch/>
      </xdr:blipFill>
      <xdr:spPr>
        <a:xfrm>
          <a:off x="3075192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34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27360</xdr:colOff>
      <xdr:row>0</xdr:row>
      <xdr:rowOff>0</xdr:rowOff>
    </xdr:from>
    <xdr:to>
      <xdr:col>1</xdr:col>
      <xdr:colOff>1564200</xdr:colOff>
      <xdr:row>0</xdr:row>
      <xdr:rowOff>934560</xdr:rowOff>
    </xdr:to>
    <xdr:pic>
      <xdr:nvPicPr>
        <xdr:cNvPr id="35" name="Рисунок 1_0" descr=""/>
        <xdr:cNvPicPr/>
      </xdr:nvPicPr>
      <xdr:blipFill>
        <a:blip r:embed="rId1"/>
        <a:stretch/>
      </xdr:blipFill>
      <xdr:spPr>
        <a:xfrm>
          <a:off x="27360" y="0"/>
          <a:ext cx="2040840" cy="934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1080</xdr:colOff>
      <xdr:row>0</xdr:row>
      <xdr:rowOff>0</xdr:rowOff>
    </xdr:from>
    <xdr:to>
      <xdr:col>35</xdr:col>
      <xdr:colOff>1531080</xdr:colOff>
      <xdr:row>0</xdr:row>
      <xdr:rowOff>932040</xdr:rowOff>
    </xdr:to>
    <xdr:pic>
      <xdr:nvPicPr>
        <xdr:cNvPr id="36" name="Рисунок 1_1" descr=""/>
        <xdr:cNvPicPr/>
      </xdr:nvPicPr>
      <xdr:blipFill>
        <a:blip r:embed="rId2"/>
        <a:stretch/>
      </xdr:blipFill>
      <xdr:spPr>
        <a:xfrm>
          <a:off x="3075264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37" name="Рисунок 1_2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38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1539000</xdr:colOff>
      <xdr:row>0</xdr:row>
      <xdr:rowOff>932040</xdr:rowOff>
    </xdr:to>
    <xdr:pic>
      <xdr:nvPicPr>
        <xdr:cNvPr id="39" name="Рисунок 1" descr=""/>
        <xdr:cNvPicPr/>
      </xdr:nvPicPr>
      <xdr:blipFill>
        <a:blip r:embed="rId2"/>
        <a:stretch/>
      </xdr:blipFill>
      <xdr:spPr>
        <a:xfrm>
          <a:off x="28864080" y="0"/>
          <a:ext cx="2043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1538640</xdr:colOff>
      <xdr:row>0</xdr:row>
      <xdr:rowOff>932040</xdr:rowOff>
    </xdr:to>
    <xdr:pic>
      <xdr:nvPicPr>
        <xdr:cNvPr id="40" name="Рисунок 1" descr=""/>
        <xdr:cNvPicPr/>
      </xdr:nvPicPr>
      <xdr:blipFill>
        <a:blip r:embed="rId3"/>
        <a:stretch/>
      </xdr:blipFill>
      <xdr:spPr>
        <a:xfrm>
          <a:off x="15476760" y="0"/>
          <a:ext cx="204264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1534320</xdr:colOff>
      <xdr:row>0</xdr:row>
      <xdr:rowOff>934200</xdr:rowOff>
    </xdr:to>
    <xdr:pic>
      <xdr:nvPicPr>
        <xdr:cNvPr id="1" name="Рисунок 1" descr=""/>
        <xdr:cNvPicPr/>
      </xdr:nvPicPr>
      <xdr:blipFill>
        <a:blip r:embed="rId1"/>
        <a:stretch/>
      </xdr:blipFill>
      <xdr:spPr>
        <a:xfrm>
          <a:off x="0" y="0"/>
          <a:ext cx="2038320" cy="934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1532520</xdr:colOff>
      <xdr:row>0</xdr:row>
      <xdr:rowOff>932400</xdr:rowOff>
    </xdr:to>
    <xdr:pic>
      <xdr:nvPicPr>
        <xdr:cNvPr id="41" name="Рисунок 1" descr=""/>
        <xdr:cNvPicPr/>
      </xdr:nvPicPr>
      <xdr:blipFill>
        <a:blip r:embed="rId1"/>
        <a:stretch/>
      </xdr:blipFill>
      <xdr:spPr>
        <a:xfrm>
          <a:off x="0" y="0"/>
          <a:ext cx="2036520" cy="93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0</xdr:colOff>
      <xdr:row>0</xdr:row>
      <xdr:rowOff>0</xdr:rowOff>
    </xdr:from>
    <xdr:to>
      <xdr:col>35</xdr:col>
      <xdr:colOff>1530000</xdr:colOff>
      <xdr:row>0</xdr:row>
      <xdr:rowOff>932040</xdr:rowOff>
    </xdr:to>
    <xdr:pic>
      <xdr:nvPicPr>
        <xdr:cNvPr id="42" name="Рисунок 1" descr=""/>
        <xdr:cNvPicPr/>
      </xdr:nvPicPr>
      <xdr:blipFill>
        <a:blip r:embed="rId2"/>
        <a:stretch/>
      </xdr:blipFill>
      <xdr:spPr>
        <a:xfrm>
          <a:off x="2931084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43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1533600</xdr:colOff>
      <xdr:row>0</xdr:row>
      <xdr:rowOff>933480</xdr:rowOff>
    </xdr:to>
    <xdr:pic>
      <xdr:nvPicPr>
        <xdr:cNvPr id="44" name="Рисунок 1" descr=""/>
        <xdr:cNvPicPr/>
      </xdr:nvPicPr>
      <xdr:blipFill>
        <a:blip r:embed="rId1"/>
        <a:stretch/>
      </xdr:blipFill>
      <xdr:spPr>
        <a:xfrm>
          <a:off x="0" y="0"/>
          <a:ext cx="2037600" cy="93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1539000</xdr:colOff>
      <xdr:row>0</xdr:row>
      <xdr:rowOff>932040</xdr:rowOff>
    </xdr:to>
    <xdr:pic>
      <xdr:nvPicPr>
        <xdr:cNvPr id="45" name="Рисунок 1" descr=""/>
        <xdr:cNvPicPr/>
      </xdr:nvPicPr>
      <xdr:blipFill>
        <a:blip r:embed="rId2"/>
        <a:stretch/>
      </xdr:blipFill>
      <xdr:spPr>
        <a:xfrm>
          <a:off x="30751920" y="0"/>
          <a:ext cx="2043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1538640</xdr:colOff>
      <xdr:row>0</xdr:row>
      <xdr:rowOff>932040</xdr:rowOff>
    </xdr:to>
    <xdr:pic>
      <xdr:nvPicPr>
        <xdr:cNvPr id="46" name="Рисунок 1" descr=""/>
        <xdr:cNvPicPr/>
      </xdr:nvPicPr>
      <xdr:blipFill>
        <a:blip r:embed="rId3"/>
        <a:stretch/>
      </xdr:blipFill>
      <xdr:spPr>
        <a:xfrm>
          <a:off x="15476760" y="0"/>
          <a:ext cx="204264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1533600</xdr:colOff>
      <xdr:row>0</xdr:row>
      <xdr:rowOff>933480</xdr:rowOff>
    </xdr:to>
    <xdr:pic>
      <xdr:nvPicPr>
        <xdr:cNvPr id="47" name="Рисунок 1" descr=""/>
        <xdr:cNvPicPr/>
      </xdr:nvPicPr>
      <xdr:blipFill>
        <a:blip r:embed="rId1"/>
        <a:stretch/>
      </xdr:blipFill>
      <xdr:spPr>
        <a:xfrm>
          <a:off x="0" y="0"/>
          <a:ext cx="2037600" cy="93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48" name="Рисунок 1" descr=""/>
        <xdr:cNvPicPr/>
      </xdr:nvPicPr>
      <xdr:blipFill>
        <a:blip r:embed="rId2"/>
        <a:stretch/>
      </xdr:blipFill>
      <xdr:spPr>
        <a:xfrm>
          <a:off x="2917080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49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184320</xdr:colOff>
      <xdr:row>0</xdr:row>
      <xdr:rowOff>25920</xdr:rowOff>
    </xdr:from>
    <xdr:to>
      <xdr:col>1</xdr:col>
      <xdr:colOff>1717200</xdr:colOff>
      <xdr:row>0</xdr:row>
      <xdr:rowOff>958680</xdr:rowOff>
    </xdr:to>
    <xdr:pic>
      <xdr:nvPicPr>
        <xdr:cNvPr id="50" name="Рисунок 1" descr=""/>
        <xdr:cNvPicPr/>
      </xdr:nvPicPr>
      <xdr:blipFill>
        <a:blip r:embed="rId1"/>
        <a:stretch/>
      </xdr:blipFill>
      <xdr:spPr>
        <a:xfrm>
          <a:off x="184320" y="25920"/>
          <a:ext cx="2036880" cy="93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51" name="Рисунок 1" descr=""/>
        <xdr:cNvPicPr/>
      </xdr:nvPicPr>
      <xdr:blipFill>
        <a:blip r:embed="rId2"/>
        <a:stretch/>
      </xdr:blipFill>
      <xdr:spPr>
        <a:xfrm>
          <a:off x="2966976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52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1532880</xdr:colOff>
      <xdr:row>0</xdr:row>
      <xdr:rowOff>932760</xdr:rowOff>
    </xdr:to>
    <xdr:pic>
      <xdr:nvPicPr>
        <xdr:cNvPr id="53" name="Рисунок 1" descr=""/>
        <xdr:cNvPicPr/>
      </xdr:nvPicPr>
      <xdr:blipFill>
        <a:blip r:embed="rId1"/>
        <a:stretch/>
      </xdr:blipFill>
      <xdr:spPr>
        <a:xfrm>
          <a:off x="0" y="0"/>
          <a:ext cx="2036880" cy="93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54" name="Рисунок 1" descr=""/>
        <xdr:cNvPicPr/>
      </xdr:nvPicPr>
      <xdr:blipFill>
        <a:blip r:embed="rId2"/>
        <a:stretch/>
      </xdr:blipFill>
      <xdr:spPr>
        <a:xfrm>
          <a:off x="2949012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55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1523880</xdr:colOff>
      <xdr:row>0</xdr:row>
      <xdr:rowOff>933480</xdr:rowOff>
    </xdr:to>
    <xdr:pic>
      <xdr:nvPicPr>
        <xdr:cNvPr id="56" name="Рисунок 1" descr=""/>
        <xdr:cNvPicPr/>
      </xdr:nvPicPr>
      <xdr:blipFill>
        <a:blip r:embed="rId1"/>
        <a:stretch/>
      </xdr:blipFill>
      <xdr:spPr>
        <a:xfrm>
          <a:off x="0" y="0"/>
          <a:ext cx="2027880" cy="93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57" name="Рисунок 1" descr=""/>
        <xdr:cNvPicPr/>
      </xdr:nvPicPr>
      <xdr:blipFill>
        <a:blip r:embed="rId2"/>
        <a:stretch/>
      </xdr:blipFill>
      <xdr:spPr>
        <a:xfrm>
          <a:off x="2893896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58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59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60" name="Рисунок 1" descr=""/>
        <xdr:cNvPicPr/>
      </xdr:nvPicPr>
      <xdr:blipFill>
        <a:blip r:embed="rId2"/>
        <a:stretch/>
      </xdr:blipFill>
      <xdr:spPr>
        <a:xfrm>
          <a:off x="2890656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61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62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0</xdr:colOff>
      <xdr:row>0</xdr:row>
      <xdr:rowOff>0</xdr:rowOff>
    </xdr:from>
    <xdr:to>
      <xdr:col>35</xdr:col>
      <xdr:colOff>1530000</xdr:colOff>
      <xdr:row>0</xdr:row>
      <xdr:rowOff>932040</xdr:rowOff>
    </xdr:to>
    <xdr:pic>
      <xdr:nvPicPr>
        <xdr:cNvPr id="63" name="Рисунок 1" descr=""/>
        <xdr:cNvPicPr/>
      </xdr:nvPicPr>
      <xdr:blipFill>
        <a:blip r:embed="rId2"/>
        <a:stretch/>
      </xdr:blipFill>
      <xdr:spPr>
        <a:xfrm>
          <a:off x="2909880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64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65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66" name="Рисунок 1" descr=""/>
        <xdr:cNvPicPr/>
      </xdr:nvPicPr>
      <xdr:blipFill>
        <a:blip r:embed="rId2"/>
        <a:stretch/>
      </xdr:blipFill>
      <xdr:spPr>
        <a:xfrm>
          <a:off x="3010860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67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68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0</xdr:colOff>
      <xdr:row>0</xdr:row>
      <xdr:rowOff>0</xdr:rowOff>
    </xdr:from>
    <xdr:to>
      <xdr:col>35</xdr:col>
      <xdr:colOff>1530000</xdr:colOff>
      <xdr:row>0</xdr:row>
      <xdr:rowOff>932040</xdr:rowOff>
    </xdr:to>
    <xdr:pic>
      <xdr:nvPicPr>
        <xdr:cNvPr id="69" name="Рисунок 1" descr=""/>
        <xdr:cNvPicPr/>
      </xdr:nvPicPr>
      <xdr:blipFill>
        <a:blip r:embed="rId2"/>
        <a:stretch/>
      </xdr:blipFill>
      <xdr:spPr>
        <a:xfrm>
          <a:off x="2955348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70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1534320</xdr:colOff>
      <xdr:row>0</xdr:row>
      <xdr:rowOff>934200</xdr:rowOff>
    </xdr:to>
    <xdr:pic>
      <xdr:nvPicPr>
        <xdr:cNvPr id="2" name="Рисунок 1" descr=""/>
        <xdr:cNvPicPr/>
      </xdr:nvPicPr>
      <xdr:blipFill>
        <a:blip r:embed="rId1"/>
        <a:stretch/>
      </xdr:blipFill>
      <xdr:spPr>
        <a:xfrm>
          <a:off x="0" y="0"/>
          <a:ext cx="2038320" cy="934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71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72" name="Рисунок 1" descr=""/>
        <xdr:cNvPicPr/>
      </xdr:nvPicPr>
      <xdr:blipFill>
        <a:blip r:embed="rId2"/>
        <a:stretch/>
      </xdr:blipFill>
      <xdr:spPr>
        <a:xfrm>
          <a:off x="2945016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73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1532520</xdr:colOff>
      <xdr:row>0</xdr:row>
      <xdr:rowOff>932400</xdr:rowOff>
    </xdr:to>
    <xdr:pic>
      <xdr:nvPicPr>
        <xdr:cNvPr id="74" name="Рисунок 1" descr=""/>
        <xdr:cNvPicPr/>
      </xdr:nvPicPr>
      <xdr:blipFill>
        <a:blip r:embed="rId1"/>
        <a:stretch/>
      </xdr:blipFill>
      <xdr:spPr>
        <a:xfrm>
          <a:off x="0" y="0"/>
          <a:ext cx="2036520" cy="93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720</xdr:colOff>
      <xdr:row>0</xdr:row>
      <xdr:rowOff>0</xdr:rowOff>
    </xdr:from>
    <xdr:to>
      <xdr:col>35</xdr:col>
      <xdr:colOff>1530720</xdr:colOff>
      <xdr:row>0</xdr:row>
      <xdr:rowOff>932040</xdr:rowOff>
    </xdr:to>
    <xdr:pic>
      <xdr:nvPicPr>
        <xdr:cNvPr id="75" name="Рисунок 1" descr=""/>
        <xdr:cNvPicPr/>
      </xdr:nvPicPr>
      <xdr:blipFill>
        <a:blip r:embed="rId2"/>
        <a:stretch/>
      </xdr:blipFill>
      <xdr:spPr>
        <a:xfrm>
          <a:off x="2939148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76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1532880</xdr:colOff>
      <xdr:row>0</xdr:row>
      <xdr:rowOff>932760</xdr:rowOff>
    </xdr:to>
    <xdr:pic>
      <xdr:nvPicPr>
        <xdr:cNvPr id="77" name="Рисунок 1" descr=""/>
        <xdr:cNvPicPr/>
      </xdr:nvPicPr>
      <xdr:blipFill>
        <a:blip r:embed="rId1"/>
        <a:stretch/>
      </xdr:blipFill>
      <xdr:spPr>
        <a:xfrm>
          <a:off x="0" y="0"/>
          <a:ext cx="2036880" cy="93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78" name="Рисунок 1" descr=""/>
        <xdr:cNvPicPr/>
      </xdr:nvPicPr>
      <xdr:blipFill>
        <a:blip r:embed="rId2"/>
        <a:stretch/>
      </xdr:blipFill>
      <xdr:spPr>
        <a:xfrm>
          <a:off x="3034872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79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27000</xdr:colOff>
      <xdr:row>0</xdr:row>
      <xdr:rowOff>0</xdr:rowOff>
    </xdr:from>
    <xdr:to>
      <xdr:col>1</xdr:col>
      <xdr:colOff>1559880</xdr:colOff>
      <xdr:row>0</xdr:row>
      <xdr:rowOff>932760</xdr:rowOff>
    </xdr:to>
    <xdr:pic>
      <xdr:nvPicPr>
        <xdr:cNvPr id="80" name="Рисунок 1" descr=""/>
        <xdr:cNvPicPr/>
      </xdr:nvPicPr>
      <xdr:blipFill>
        <a:blip r:embed="rId1"/>
        <a:stretch/>
      </xdr:blipFill>
      <xdr:spPr>
        <a:xfrm>
          <a:off x="27000" y="0"/>
          <a:ext cx="2036880" cy="9327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17</xdr:col>
      <xdr:colOff>27000</xdr:colOff>
      <xdr:row>0</xdr:row>
      <xdr:rowOff>0</xdr:rowOff>
    </xdr:from>
    <xdr:to>
      <xdr:col>18</xdr:col>
      <xdr:colOff>1562040</xdr:colOff>
      <xdr:row>0</xdr:row>
      <xdr:rowOff>934920</xdr:rowOff>
    </xdr:to>
    <xdr:pic>
      <xdr:nvPicPr>
        <xdr:cNvPr id="81" name="Рисунок 1" descr=""/>
        <xdr:cNvPicPr/>
      </xdr:nvPicPr>
      <xdr:blipFill>
        <a:blip r:embed="rId2"/>
        <a:stretch/>
      </xdr:blipFill>
      <xdr:spPr>
        <a:xfrm>
          <a:off x="15503760" y="0"/>
          <a:ext cx="2039040" cy="934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0</xdr:colOff>
      <xdr:row>0</xdr:row>
      <xdr:rowOff>0</xdr:rowOff>
    </xdr:from>
    <xdr:to>
      <xdr:col>35</xdr:col>
      <xdr:colOff>1530000</xdr:colOff>
      <xdr:row>0</xdr:row>
      <xdr:rowOff>932040</xdr:rowOff>
    </xdr:to>
    <xdr:pic>
      <xdr:nvPicPr>
        <xdr:cNvPr id="82" name="Рисунок 1" descr=""/>
        <xdr:cNvPicPr/>
      </xdr:nvPicPr>
      <xdr:blipFill>
        <a:blip r:embed="rId3"/>
        <a:stretch/>
      </xdr:blipFill>
      <xdr:spPr>
        <a:xfrm>
          <a:off x="293241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1532880</xdr:colOff>
      <xdr:row>0</xdr:row>
      <xdr:rowOff>932760</xdr:rowOff>
    </xdr:to>
    <xdr:pic>
      <xdr:nvPicPr>
        <xdr:cNvPr id="83" name="Рисунок 1" descr=""/>
        <xdr:cNvPicPr/>
      </xdr:nvPicPr>
      <xdr:blipFill>
        <a:blip r:embed="rId1"/>
        <a:stretch/>
      </xdr:blipFill>
      <xdr:spPr>
        <a:xfrm>
          <a:off x="0" y="0"/>
          <a:ext cx="2036880" cy="93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1532520</xdr:colOff>
      <xdr:row>0</xdr:row>
      <xdr:rowOff>932040</xdr:rowOff>
    </xdr:to>
    <xdr:pic>
      <xdr:nvPicPr>
        <xdr:cNvPr id="84" name="Рисунок 1" descr=""/>
        <xdr:cNvPicPr/>
      </xdr:nvPicPr>
      <xdr:blipFill>
        <a:blip r:embed="rId2"/>
        <a:stretch/>
      </xdr:blipFill>
      <xdr:spPr>
        <a:xfrm>
          <a:off x="29480040" y="0"/>
          <a:ext cx="203652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1532160</xdr:colOff>
      <xdr:row>0</xdr:row>
      <xdr:rowOff>932040</xdr:rowOff>
    </xdr:to>
    <xdr:pic>
      <xdr:nvPicPr>
        <xdr:cNvPr id="85" name="Рисунок 1" descr=""/>
        <xdr:cNvPicPr/>
      </xdr:nvPicPr>
      <xdr:blipFill>
        <a:blip r:embed="rId3"/>
        <a:stretch/>
      </xdr:blipFill>
      <xdr:spPr>
        <a:xfrm>
          <a:off x="15476760" y="0"/>
          <a:ext cx="203616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1532520</xdr:colOff>
      <xdr:row>0</xdr:row>
      <xdr:rowOff>932400</xdr:rowOff>
    </xdr:to>
    <xdr:pic>
      <xdr:nvPicPr>
        <xdr:cNvPr id="86" name="Рисунок 1" descr=""/>
        <xdr:cNvPicPr/>
      </xdr:nvPicPr>
      <xdr:blipFill>
        <a:blip r:embed="rId1"/>
        <a:stretch/>
      </xdr:blipFill>
      <xdr:spPr>
        <a:xfrm>
          <a:off x="0" y="0"/>
          <a:ext cx="2036520" cy="93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87" name="Рисунок 1" descr=""/>
        <xdr:cNvPicPr/>
      </xdr:nvPicPr>
      <xdr:blipFill>
        <a:blip r:embed="rId2"/>
        <a:stretch/>
      </xdr:blipFill>
      <xdr:spPr>
        <a:xfrm>
          <a:off x="2963736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88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1533240</xdr:colOff>
      <xdr:row>0</xdr:row>
      <xdr:rowOff>933120</xdr:rowOff>
    </xdr:to>
    <xdr:pic>
      <xdr:nvPicPr>
        <xdr:cNvPr id="89" name="Рисунок 1" descr=""/>
        <xdr:cNvPicPr/>
      </xdr:nvPicPr>
      <xdr:blipFill>
        <a:blip r:embed="rId1"/>
        <a:stretch/>
      </xdr:blipFill>
      <xdr:spPr>
        <a:xfrm>
          <a:off x="0" y="0"/>
          <a:ext cx="203724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1539000</xdr:colOff>
      <xdr:row>0</xdr:row>
      <xdr:rowOff>932040</xdr:rowOff>
    </xdr:to>
    <xdr:pic>
      <xdr:nvPicPr>
        <xdr:cNvPr id="90" name="Рисунок 1" descr=""/>
        <xdr:cNvPicPr/>
      </xdr:nvPicPr>
      <xdr:blipFill>
        <a:blip r:embed="rId2"/>
        <a:stretch/>
      </xdr:blipFill>
      <xdr:spPr>
        <a:xfrm>
          <a:off x="29145960" y="0"/>
          <a:ext cx="204300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1538640</xdr:colOff>
      <xdr:row>0</xdr:row>
      <xdr:rowOff>932040</xdr:rowOff>
    </xdr:to>
    <xdr:pic>
      <xdr:nvPicPr>
        <xdr:cNvPr id="91" name="Рисунок 1" descr=""/>
        <xdr:cNvPicPr/>
      </xdr:nvPicPr>
      <xdr:blipFill>
        <a:blip r:embed="rId3"/>
        <a:stretch/>
      </xdr:blipFill>
      <xdr:spPr>
        <a:xfrm>
          <a:off x="15476760" y="0"/>
          <a:ext cx="204264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1532160</xdr:colOff>
      <xdr:row>0</xdr:row>
      <xdr:rowOff>932040</xdr:rowOff>
    </xdr:to>
    <xdr:pic>
      <xdr:nvPicPr>
        <xdr:cNvPr id="92" name="Рисунок 1" descr=""/>
        <xdr:cNvPicPr/>
      </xdr:nvPicPr>
      <xdr:blipFill>
        <a:blip r:embed="rId1"/>
        <a:stretch/>
      </xdr:blipFill>
      <xdr:spPr>
        <a:xfrm>
          <a:off x="0" y="0"/>
          <a:ext cx="20361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34</xdr:col>
      <xdr:colOff>360</xdr:colOff>
      <xdr:row>0</xdr:row>
      <xdr:rowOff>0</xdr:rowOff>
    </xdr:from>
    <xdr:to>
      <xdr:col>35</xdr:col>
      <xdr:colOff>1530360</xdr:colOff>
      <xdr:row>0</xdr:row>
      <xdr:rowOff>932040</xdr:rowOff>
    </xdr:to>
    <xdr:pic>
      <xdr:nvPicPr>
        <xdr:cNvPr id="93" name="Рисунок 1" descr=""/>
        <xdr:cNvPicPr/>
      </xdr:nvPicPr>
      <xdr:blipFill>
        <a:blip r:embed="rId2"/>
        <a:stretch/>
      </xdr:blipFill>
      <xdr:spPr>
        <a:xfrm>
          <a:off x="29541600" y="0"/>
          <a:ext cx="20343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94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1532160</xdr:colOff>
      <xdr:row>0</xdr:row>
      <xdr:rowOff>932040</xdr:rowOff>
    </xdr:to>
    <xdr:pic>
      <xdr:nvPicPr>
        <xdr:cNvPr id="95" name="Рисунок 1" descr=""/>
        <xdr:cNvPicPr/>
      </xdr:nvPicPr>
      <xdr:blipFill>
        <a:blip r:embed="rId1"/>
        <a:stretch/>
      </xdr:blipFill>
      <xdr:spPr>
        <a:xfrm>
          <a:off x="0" y="0"/>
          <a:ext cx="20361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1532160</xdr:colOff>
      <xdr:row>0</xdr:row>
      <xdr:rowOff>932040</xdr:rowOff>
    </xdr:to>
    <xdr:pic>
      <xdr:nvPicPr>
        <xdr:cNvPr id="96" name="Рисунок 1" descr=""/>
        <xdr:cNvPicPr/>
      </xdr:nvPicPr>
      <xdr:blipFill>
        <a:blip r:embed="rId2"/>
        <a:stretch/>
      </xdr:blipFill>
      <xdr:spPr>
        <a:xfrm>
          <a:off x="15476760" y="0"/>
          <a:ext cx="203616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17</xdr:col>
      <xdr:colOff>0</xdr:colOff>
      <xdr:row>0</xdr:row>
      <xdr:rowOff>0</xdr:rowOff>
    </xdr:from>
    <xdr:to>
      <xdr:col>18</xdr:col>
      <xdr:colOff>1532160</xdr:colOff>
      <xdr:row>0</xdr:row>
      <xdr:rowOff>932040</xdr:rowOff>
    </xdr:to>
    <xdr:pic>
      <xdr:nvPicPr>
        <xdr:cNvPr id="97" name="Рисунок 1" descr=""/>
        <xdr:cNvPicPr/>
      </xdr:nvPicPr>
      <xdr:blipFill>
        <a:blip r:embed="rId1"/>
        <a:stretch/>
      </xdr:blipFill>
      <xdr:spPr>
        <a:xfrm>
          <a:off x="15476760" y="0"/>
          <a:ext cx="2036160" cy="93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1532160</xdr:colOff>
      <xdr:row>0</xdr:row>
      <xdr:rowOff>932040</xdr:rowOff>
    </xdr:to>
    <xdr:pic>
      <xdr:nvPicPr>
        <xdr:cNvPr id="98" name="Рисунок 1" descr=""/>
        <xdr:cNvPicPr/>
      </xdr:nvPicPr>
      <xdr:blipFill>
        <a:blip r:embed="rId2"/>
        <a:stretch/>
      </xdr:blipFill>
      <xdr:spPr>
        <a:xfrm>
          <a:off x="0" y="0"/>
          <a:ext cx="203616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1578600</xdr:colOff>
      <xdr:row>0</xdr:row>
      <xdr:rowOff>934200</xdr:rowOff>
    </xdr:to>
    <xdr:pic>
      <xdr:nvPicPr>
        <xdr:cNvPr id="3" name="Рисунок 1" descr=""/>
        <xdr:cNvPicPr/>
      </xdr:nvPicPr>
      <xdr:blipFill>
        <a:blip r:embed="rId1"/>
        <a:stretch/>
      </xdr:blipFill>
      <xdr:spPr>
        <a:xfrm>
          <a:off x="0" y="0"/>
          <a:ext cx="2041920" cy="934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1534320</xdr:colOff>
      <xdr:row>0</xdr:row>
      <xdr:rowOff>934200</xdr:rowOff>
    </xdr:to>
    <xdr:pic>
      <xdr:nvPicPr>
        <xdr:cNvPr id="4" name="Рисунок 5" descr=""/>
        <xdr:cNvPicPr/>
      </xdr:nvPicPr>
      <xdr:blipFill>
        <a:blip r:embed="rId1"/>
        <a:stretch/>
      </xdr:blipFill>
      <xdr:spPr>
        <a:xfrm>
          <a:off x="0" y="0"/>
          <a:ext cx="2038320" cy="934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1534320</xdr:colOff>
      <xdr:row>0</xdr:row>
      <xdr:rowOff>934200</xdr:rowOff>
    </xdr:to>
    <xdr:pic>
      <xdr:nvPicPr>
        <xdr:cNvPr id="5" name="Рисунок 1" descr=""/>
        <xdr:cNvPicPr/>
      </xdr:nvPicPr>
      <xdr:blipFill>
        <a:blip r:embed="rId1"/>
        <a:stretch/>
      </xdr:blipFill>
      <xdr:spPr>
        <a:xfrm>
          <a:off x="0" y="0"/>
          <a:ext cx="2038320" cy="934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1534320</xdr:colOff>
      <xdr:row>0</xdr:row>
      <xdr:rowOff>934200</xdr:rowOff>
    </xdr:to>
    <xdr:pic>
      <xdr:nvPicPr>
        <xdr:cNvPr id="6" name="Рисунок 1" descr=""/>
        <xdr:cNvPicPr/>
      </xdr:nvPicPr>
      <xdr:blipFill>
        <a:blip r:embed="rId1"/>
        <a:stretch/>
      </xdr:blipFill>
      <xdr:spPr>
        <a:xfrm>
          <a:off x="0" y="0"/>
          <a:ext cx="2038320" cy="934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9360</xdr:colOff>
      <xdr:row>0</xdr:row>
      <xdr:rowOff>0</xdr:rowOff>
    </xdr:from>
    <xdr:to>
      <xdr:col>1</xdr:col>
      <xdr:colOff>1802160</xdr:colOff>
      <xdr:row>0</xdr:row>
      <xdr:rowOff>932760</xdr:rowOff>
    </xdr:to>
    <xdr:pic>
      <xdr:nvPicPr>
        <xdr:cNvPr id="7" name="Рисунок 2" descr=""/>
        <xdr:cNvPicPr/>
      </xdr:nvPicPr>
      <xdr:blipFill>
        <a:blip r:embed="rId1"/>
        <a:stretch/>
      </xdr:blipFill>
      <xdr:spPr>
        <a:xfrm>
          <a:off x="9360" y="0"/>
          <a:ext cx="2025720" cy="932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34</xdr:col>
      <xdr:colOff>360</xdr:colOff>
      <xdr:row>0</xdr:row>
      <xdr:rowOff>0</xdr:rowOff>
    </xdr:from>
    <xdr:to>
      <xdr:col>35</xdr:col>
      <xdr:colOff>1533240</xdr:colOff>
      <xdr:row>0</xdr:row>
      <xdr:rowOff>932760</xdr:rowOff>
    </xdr:to>
    <xdr:pic>
      <xdr:nvPicPr>
        <xdr:cNvPr id="8" name="Рисунок 1" descr=""/>
        <xdr:cNvPicPr/>
      </xdr:nvPicPr>
      <xdr:blipFill>
        <a:blip r:embed="rId1"/>
        <a:stretch/>
      </xdr:blipFill>
      <xdr:spPr>
        <a:xfrm>
          <a:off x="30751920" y="0"/>
          <a:ext cx="2037240" cy="93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1532880</xdr:colOff>
      <xdr:row>0</xdr:row>
      <xdr:rowOff>932760</xdr:rowOff>
    </xdr:to>
    <xdr:pic>
      <xdr:nvPicPr>
        <xdr:cNvPr id="9" name="Рисунок 1" descr=""/>
        <xdr:cNvPicPr/>
      </xdr:nvPicPr>
      <xdr:blipFill>
        <a:blip r:embed="rId2"/>
        <a:stretch/>
      </xdr:blipFill>
      <xdr:spPr>
        <a:xfrm>
          <a:off x="0" y="0"/>
          <a:ext cx="2036880" cy="93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1530000</xdr:colOff>
      <xdr:row>0</xdr:row>
      <xdr:rowOff>932040</xdr:rowOff>
    </xdr:to>
    <xdr:pic>
      <xdr:nvPicPr>
        <xdr:cNvPr id="10" name="Рисунок 1" descr=""/>
        <xdr:cNvPicPr/>
      </xdr:nvPicPr>
      <xdr:blipFill>
        <a:blip r:embed="rId3"/>
        <a:stretch/>
      </xdr:blipFill>
      <xdr:spPr>
        <a:xfrm>
          <a:off x="15476760" y="0"/>
          <a:ext cx="2034000" cy="932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mailto:voskradmsmr@mail.ru" TargetMode="External"/><Relationship Id="rId2" Type="http://schemas.openxmlformats.org/officeDocument/2006/relationships/hyperlink" Target="mailto:voskradmsmr@mail.ru" TargetMode="External"/><Relationship Id="rId3" Type="http://schemas.openxmlformats.org/officeDocument/2006/relationships/hyperlink" Target="mailto:voskradmsmr@mail.ru" TargetMode="External"/><Relationship Id="rId4" Type="http://schemas.openxmlformats.org/officeDocument/2006/relationships/hyperlink" Target="mailto:voskradmsmr@mail.ru" TargetMode="External"/><Relationship Id="rId5" Type="http://schemas.openxmlformats.org/officeDocument/2006/relationships/drawing" Target="../drawings/drawing9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mailto:arhipovka@mail" TargetMode="External"/><Relationship Id="rId2" Type="http://schemas.openxmlformats.org/officeDocument/2006/relationships/hyperlink" Target="mailto:arhipovka@mail" TargetMode="External"/><Relationship Id="rId3" Type="http://schemas.openxmlformats.org/officeDocument/2006/relationships/hyperlink" Target="mailto:arhipovka@mail" TargetMode="External"/><Relationship Id="rId4" Type="http://schemas.openxmlformats.org/officeDocument/2006/relationships/hyperlink" Target="mailto:arhipovka@mail" TargetMode="External"/><Relationship Id="rId5" Type="http://schemas.openxmlformats.org/officeDocument/2006/relationships/hyperlink" Target="mailto:arhipovka@mail" TargetMode="External"/><Relationship Id="rId6" Type="http://schemas.openxmlformats.org/officeDocument/2006/relationships/drawing" Target="../drawings/drawing10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mailto:voznadm@bk.ru" TargetMode="External"/><Relationship Id="rId2" Type="http://schemas.openxmlformats.org/officeDocument/2006/relationships/hyperlink" Target="mailto:voznadm@bk.ru" TargetMode="External"/><Relationship Id="rId3" Type="http://schemas.openxmlformats.org/officeDocument/2006/relationships/hyperlink" Target="mailto:voznadm@bk.ru" TargetMode="External"/><Relationship Id="rId4" Type="http://schemas.openxmlformats.org/officeDocument/2006/relationships/hyperlink" Target="mailto:voznadm@bk.ru" TargetMode="External"/><Relationship Id="rId5" Type="http://schemas.openxmlformats.org/officeDocument/2006/relationships/hyperlink" Target="mailto:voznadm@bk.ru" TargetMode="External"/><Relationship Id="rId6" Type="http://schemas.openxmlformats.org/officeDocument/2006/relationships/hyperlink" Target="mailto:voznadm@bk.ru" TargetMode="External"/><Relationship Id="rId7" Type="http://schemas.openxmlformats.org/officeDocument/2006/relationships/drawing" Target="../drawings/drawing11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mailto:goryachevoselo@yandex.ru" TargetMode="External"/><Relationship Id="rId2" Type="http://schemas.openxmlformats.org/officeDocument/2006/relationships/hyperlink" Target="mailto:goryachevoselo@yandex.ru" TargetMode="External"/><Relationship Id="rId3" Type="http://schemas.openxmlformats.org/officeDocument/2006/relationships/hyperlink" Target="mailto:goryachevoselo@yandex.ru" TargetMode="External"/><Relationship Id="rId4" Type="http://schemas.openxmlformats.org/officeDocument/2006/relationships/hyperlink" Target="mailto:goryachevoselo@yandex.ru" TargetMode="External"/><Relationship Id="rId5" Type="http://schemas.openxmlformats.org/officeDocument/2006/relationships/hyperlink" Target="mailto:goryachevoselo@yandex.ru" TargetMode="External"/><Relationship Id="rId6" Type="http://schemas.openxmlformats.org/officeDocument/2006/relationships/drawing" Target="../drawings/drawing12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hyperlink" Target="mailto:adm-savino@ivreg.ru" TargetMode="External"/><Relationship Id="rId2" Type="http://schemas.openxmlformats.org/officeDocument/2006/relationships/hyperlink" Target="mailto:adm-savino@ivreg.ru" TargetMode="External"/><Relationship Id="rId3" Type="http://schemas.openxmlformats.org/officeDocument/2006/relationships/hyperlink" Target="mailto:adm-savino@ivreg.ru" TargetMode="External"/><Relationship Id="rId4" Type="http://schemas.openxmlformats.org/officeDocument/2006/relationships/hyperlink" Target="mailto:petryaeva.ns@mail.ru" TargetMode="External"/><Relationship Id="rId5" Type="http://schemas.openxmlformats.org/officeDocument/2006/relationships/hyperlink" Target="mailto:petryaeva.ns@mail.ru" TargetMode="External"/><Relationship Id="rId6" Type="http://schemas.openxmlformats.org/officeDocument/2006/relationships/hyperlink" Target="mailto:petryaeva.ns@mail.ru" TargetMode="External"/><Relationship Id="rId7" Type="http://schemas.openxmlformats.org/officeDocument/2006/relationships/drawing" Target="../drawings/drawing13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hyperlink" Target="mailto:savinoselo@rg37.ru" TargetMode="External"/><Relationship Id="rId2" Type="http://schemas.openxmlformats.org/officeDocument/2006/relationships/hyperlink" Target="mailto:savinoselo@rg37.ru" TargetMode="External"/><Relationship Id="rId3" Type="http://schemas.openxmlformats.org/officeDocument/2006/relationships/hyperlink" Target="mailto:savinoselo@rg37.ru" TargetMode="External"/><Relationship Id="rId4" Type="http://schemas.openxmlformats.org/officeDocument/2006/relationships/hyperlink" Target="mailto:savinoselo@rg37.ru" TargetMode="External"/><Relationship Id="rId5" Type="http://schemas.openxmlformats.org/officeDocument/2006/relationships/hyperlink" Target="mailto:savinoselo@rg37.ru" TargetMode="External"/><Relationship Id="rId6" Type="http://schemas.openxmlformats.org/officeDocument/2006/relationships/hyperlink" Target="mailto:savinoselo@rg37.ru" TargetMode="External"/><Relationship Id="rId7" Type="http://schemas.openxmlformats.org/officeDocument/2006/relationships/drawing" Target="../drawings/drawing14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hyperlink" Target="mailto:Voznesenskajshkola@yandex.ru" TargetMode="External"/><Relationship Id="rId2" Type="http://schemas.openxmlformats.org/officeDocument/2006/relationships/hyperlink" Target="mailto:Voznesenskajshkola@yandex.ru" TargetMode="External"/><Relationship Id="rId3" Type="http://schemas.openxmlformats.org/officeDocument/2006/relationships/hyperlink" Target="mailto:Voznesenskajshkola@yandex.ru" TargetMode="External"/><Relationship Id="rId4" Type="http://schemas.openxmlformats.org/officeDocument/2006/relationships/drawing" Target="../drawings/drawing15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hyperlink" Target="mailto:savinskaya_ssh@ivreg.ru" TargetMode="External"/><Relationship Id="rId2" Type="http://schemas.openxmlformats.org/officeDocument/2006/relationships/hyperlink" Target="mailto:savinskaya_ssh@ivreg.ru" TargetMode="External"/><Relationship Id="rId3" Type="http://schemas.openxmlformats.org/officeDocument/2006/relationships/hyperlink" Target="mailto:savinskaya_ssh@ivreg.ru" TargetMode="External"/><Relationship Id="rId4" Type="http://schemas.openxmlformats.org/officeDocument/2006/relationships/hyperlink" Target="mailto:savinskaya_ssh@ivreg.ru" TargetMode="External"/><Relationship Id="rId5" Type="http://schemas.openxmlformats.org/officeDocument/2006/relationships/drawing" Target="../drawings/drawing16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hyperlink" Target="mailto:cdo_savino@ivreg.ru" TargetMode="External"/><Relationship Id="rId2" Type="http://schemas.openxmlformats.org/officeDocument/2006/relationships/hyperlink" Target="mailto:cdo_savino@ivreg.ru" TargetMode="External"/><Relationship Id="rId3" Type="http://schemas.openxmlformats.org/officeDocument/2006/relationships/hyperlink" Target="mailto:cdo_savino@ivreg.ru" TargetMode="External"/><Relationship Id="rId4" Type="http://schemas.openxmlformats.org/officeDocument/2006/relationships/hyperlink" Target="mailto:cdo_savino@ivreg.ru" TargetMode="External"/><Relationship Id="rId5" Type="http://schemas.openxmlformats.org/officeDocument/2006/relationships/hyperlink" Target="mailto:cdo_savino@ivreg.ru" TargetMode="External"/><Relationship Id="rId6" Type="http://schemas.openxmlformats.org/officeDocument/2006/relationships/hyperlink" Target="mailto:cdo_savino@ivreg.ru" TargetMode="External"/><Relationship Id="rId7" Type="http://schemas.openxmlformats.org/officeDocument/2006/relationships/drawing" Target="../drawings/drawing17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hyperlink" Target="mailto:agrofeninskiy_ds@ivreg.ru" TargetMode="External"/><Relationship Id="rId2" Type="http://schemas.openxmlformats.org/officeDocument/2006/relationships/hyperlink" Target="mailto:agrofeninskiy_ds@ivreg.ru" TargetMode="External"/><Relationship Id="rId3" Type="http://schemas.openxmlformats.org/officeDocument/2006/relationships/hyperlink" Target="mailto:agrofeninskiy_ds@ivreg.ru" TargetMode="External"/><Relationship Id="rId4" Type="http://schemas.openxmlformats.org/officeDocument/2006/relationships/hyperlink" Target="mailto:agrofeninskiy_ds@ivreg.ru" TargetMode="External"/><Relationship Id="rId5" Type="http://schemas.openxmlformats.org/officeDocument/2006/relationships/hyperlink" Target="mailto:agrofeninskiy_ds@ivreg.ru" TargetMode="External"/><Relationship Id="rId6" Type="http://schemas.openxmlformats.org/officeDocument/2006/relationships/hyperlink" Target="mailto:agrofeninskiy_ds@ivreg.ru" TargetMode="External"/><Relationship Id="rId7" Type="http://schemas.openxmlformats.org/officeDocument/2006/relationships/drawing" Target="../drawings/drawing18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adm-savino@ivreg.ru" TargetMode="External"/><Relationship Id="rId2" Type="http://schemas.openxmlformats.org/officeDocument/2006/relationships/hyperlink" Target="mailto:Petryaeva.ns@mail.ru" TargetMode="External"/><Relationship Id="rId3" Type="http://schemas.openxmlformats.org/officeDocument/2006/relationships/drawing" Target="../drawings/drawing1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mailto:savino.atlant@yandex.ru" TargetMode="External"/><Relationship Id="rId2" Type="http://schemas.openxmlformats.org/officeDocument/2006/relationships/hyperlink" Target="mailto:savino.atlant@yandex.ru" TargetMode="External"/><Relationship Id="rId3" Type="http://schemas.openxmlformats.org/officeDocument/2006/relationships/hyperlink" Target="mailto:savino.atlant@yandex.ru" TargetMode="External"/><Relationship Id="rId4" Type="http://schemas.openxmlformats.org/officeDocument/2006/relationships/hyperlink" Target="mailto:savino.atlant@yandex.ru" TargetMode="External"/><Relationship Id="rId5" Type="http://schemas.openxmlformats.org/officeDocument/2006/relationships/drawing" Target="../drawings/drawing19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hyperlink" Target="mailto:baryshnickowa.t@yandex.ru" TargetMode="External"/><Relationship Id="rId2" Type="http://schemas.openxmlformats.org/officeDocument/2006/relationships/hyperlink" Target="mailto:baryshnickowa.t@yandex.ru" TargetMode="External"/><Relationship Id="rId3" Type="http://schemas.openxmlformats.org/officeDocument/2006/relationships/hyperlink" Target="mailto:baryshnickowa.t@yandex.ru" TargetMode="External"/><Relationship Id="rId4" Type="http://schemas.openxmlformats.org/officeDocument/2006/relationships/drawing" Target="../drawings/drawing20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hyperlink" Target="mailto:voskresenskiy_ds@ivreg.ru" TargetMode="External"/><Relationship Id="rId2" Type="http://schemas.openxmlformats.org/officeDocument/2006/relationships/hyperlink" Target="mailto:voskresenskiy_ds@ivreg.ru" TargetMode="External"/><Relationship Id="rId3" Type="http://schemas.openxmlformats.org/officeDocument/2006/relationships/hyperlink" Target="mailto:voskresenskiy_ds@ivreg.ru" TargetMode="External"/><Relationship Id="rId4" Type="http://schemas.openxmlformats.org/officeDocument/2006/relationships/hyperlink" Target="mailto:voskresenskiy_ds@ivreg.ru" TargetMode="External"/><Relationship Id="rId5" Type="http://schemas.openxmlformats.org/officeDocument/2006/relationships/drawing" Target="../drawings/drawing21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hyperlink" Target="mailto:savinomdou1@yandex.ru" TargetMode="External"/><Relationship Id="rId2" Type="http://schemas.openxmlformats.org/officeDocument/2006/relationships/hyperlink" Target="mailto:savinomdou1@yandex.ru" TargetMode="External"/><Relationship Id="rId3" Type="http://schemas.openxmlformats.org/officeDocument/2006/relationships/hyperlink" Target="mailto:savinomdou1@yandex.ru" TargetMode="External"/><Relationship Id="rId4" Type="http://schemas.openxmlformats.org/officeDocument/2006/relationships/hyperlink" Target="mailto:savinomdou1@yandex.ru" TargetMode="External"/><Relationship Id="rId5" Type="http://schemas.openxmlformats.org/officeDocument/2006/relationships/hyperlink" Target="mailto:savinomdou1@yandex.ru" TargetMode="External"/><Relationship Id="rId6" Type="http://schemas.openxmlformats.org/officeDocument/2006/relationships/hyperlink" Target="mailto:savinomdou1@yandex.ru" TargetMode="External"/><Relationship Id="rId7" Type="http://schemas.openxmlformats.org/officeDocument/2006/relationships/drawing" Target="../drawings/drawing22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hyperlink" Target="mailto:savinskiy_ds2@ivreg.ru" TargetMode="External"/><Relationship Id="rId2" Type="http://schemas.openxmlformats.org/officeDocument/2006/relationships/hyperlink" Target="mailto:savinskiy_ds2@ivreg.ru" TargetMode="External"/><Relationship Id="rId3" Type="http://schemas.openxmlformats.org/officeDocument/2006/relationships/hyperlink" Target="mailto:savinskiy_ds2@ivreg.ru" TargetMode="External"/><Relationship Id="rId4" Type="http://schemas.openxmlformats.org/officeDocument/2006/relationships/hyperlink" Target="mailto:savinskiy_ds2@ivreg.ru" TargetMode="External"/><Relationship Id="rId5" Type="http://schemas.openxmlformats.org/officeDocument/2006/relationships/hyperlink" Target="mailto:savinskiy_ds2@ivreg.ru" TargetMode="External"/><Relationship Id="rId6" Type="http://schemas.openxmlformats.org/officeDocument/2006/relationships/hyperlink" Target="mailto:savinskiy_ds2@ivreg.ru" TargetMode="External"/><Relationship Id="rId7" Type="http://schemas.openxmlformats.org/officeDocument/2006/relationships/drawing" Target="../drawings/drawing23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hyperlink" Target="mailto:savinskiy_ds3@ivreg.ru" TargetMode="External"/><Relationship Id="rId2" Type="http://schemas.openxmlformats.org/officeDocument/2006/relationships/hyperlink" Target="mailto:savinskiy_ds3@ivreg.ru" TargetMode="External"/><Relationship Id="rId3" Type="http://schemas.openxmlformats.org/officeDocument/2006/relationships/hyperlink" Target="mailto:savinskiy_ds3@ivreg.ru" TargetMode="External"/><Relationship Id="rId4" Type="http://schemas.openxmlformats.org/officeDocument/2006/relationships/hyperlink" Target="mailto:savinskiy_ds3@ivreg.ru" TargetMode="External"/><Relationship Id="rId5" Type="http://schemas.openxmlformats.org/officeDocument/2006/relationships/hyperlink" Target="mailto:savinskiy_ds3@ivreg.ru" TargetMode="External"/><Relationship Id="rId6" Type="http://schemas.openxmlformats.org/officeDocument/2006/relationships/hyperlink" Target="mailto:savinskiy_ds3@ivreg.ru" TargetMode="External"/><Relationship Id="rId7" Type="http://schemas.openxmlformats.org/officeDocument/2006/relationships/drawing" Target="../drawings/drawing24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hyperlink" Target="mailto:nechaev.konstantin2017@mail.ru" TargetMode="External"/><Relationship Id="rId2" Type="http://schemas.openxmlformats.org/officeDocument/2006/relationships/hyperlink" Target="mailto:nechaev.konstantin2017@mail.ru" TargetMode="External"/><Relationship Id="rId3" Type="http://schemas.openxmlformats.org/officeDocument/2006/relationships/hyperlink" Target="mailto:nechaev.konstantin2017@mail.ru" TargetMode="External"/><Relationship Id="rId4" Type="http://schemas.openxmlformats.org/officeDocument/2006/relationships/hyperlink" Target="mailto:school2-2007@yandex.ru" TargetMode="External"/><Relationship Id="rId5" Type="http://schemas.openxmlformats.org/officeDocument/2006/relationships/hyperlink" Target="mailto:school2-2007@yandex.ru" TargetMode="External"/><Relationship Id="rId6" Type="http://schemas.openxmlformats.org/officeDocument/2006/relationships/hyperlink" Target="mailto:school2-2007@yandex.ru" TargetMode="External"/><Relationship Id="rId7" Type="http://schemas.openxmlformats.org/officeDocument/2006/relationships/drawing" Target="../drawings/drawing25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hyperlink" Target="mailto:voskresenskaya_ssh@ivreg.ru" TargetMode="External"/><Relationship Id="rId2" Type="http://schemas.openxmlformats.org/officeDocument/2006/relationships/hyperlink" Target="mailto:voskresenskaya_ssh@ivreg.ru" TargetMode="External"/><Relationship Id="rId3" Type="http://schemas.openxmlformats.org/officeDocument/2006/relationships/hyperlink" Target="mailto:voskresenskaya_ssh@ivreg.ru" TargetMode="External"/><Relationship Id="rId4" Type="http://schemas.openxmlformats.org/officeDocument/2006/relationships/hyperlink" Target="mailto:voskresenskaya_ssh@ivreg.ru" TargetMode="External"/><Relationship Id="rId5" Type="http://schemas.openxmlformats.org/officeDocument/2006/relationships/hyperlink" Target="mailto:voskresenskaya_ssh@ivreg.ru" TargetMode="External"/><Relationship Id="rId6" Type="http://schemas.openxmlformats.org/officeDocument/2006/relationships/hyperlink" Target="mailto:voskresenskaya_ssh@ivreg.ru" TargetMode="External"/><Relationship Id="rId7" Type="http://schemas.openxmlformats.org/officeDocument/2006/relationships/drawing" Target="../drawings/drawing26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hyperlink" Target="mailto:elen936@yandex.ru" TargetMode="External"/><Relationship Id="rId2" Type="http://schemas.openxmlformats.org/officeDocument/2006/relationships/hyperlink" Target="mailto:elen936@yandex.ru" TargetMode="External"/><Relationship Id="rId3" Type="http://schemas.openxmlformats.org/officeDocument/2006/relationships/hyperlink" Target="mailto:elen936@yandex.ru" TargetMode="External"/><Relationship Id="rId4" Type="http://schemas.openxmlformats.org/officeDocument/2006/relationships/hyperlink" Target="mailto:elen936@yandex.ru" TargetMode="External"/><Relationship Id="rId5" Type="http://schemas.openxmlformats.org/officeDocument/2006/relationships/hyperlink" Target="mailto:elen936@yandex.ru" TargetMode="External"/><Relationship Id="rId6" Type="http://schemas.openxmlformats.org/officeDocument/2006/relationships/hyperlink" Target="mailto:elen936@yandex.ru" TargetMode="External"/><Relationship Id="rId7" Type="http://schemas.openxmlformats.org/officeDocument/2006/relationships/drawing" Target="../drawings/drawing27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hyperlink" Target="mailto:arhipovka@mail.ru" TargetMode="External"/><Relationship Id="rId2" Type="http://schemas.openxmlformats.org/officeDocument/2006/relationships/hyperlink" Target="mailto:arhipovka@mail" TargetMode="External"/><Relationship Id="rId3" Type="http://schemas.openxmlformats.org/officeDocument/2006/relationships/hyperlink" Target="mailto:arhipovka@mail" TargetMode="External"/><Relationship Id="rId4" Type="http://schemas.openxmlformats.org/officeDocument/2006/relationships/hyperlink" Target="mailto:arhipovka@mail.ru" TargetMode="External"/><Relationship Id="rId5" Type="http://schemas.openxmlformats.org/officeDocument/2006/relationships/hyperlink" Target="mailto:arhipovka@mail" TargetMode="External"/><Relationship Id="rId6" Type="http://schemas.openxmlformats.org/officeDocument/2006/relationships/drawing" Target="../drawings/drawing28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adm-savino@ivreg.ru" TargetMode="External"/><Relationship Id="rId2" Type="http://schemas.openxmlformats.org/officeDocument/2006/relationships/hyperlink" Target="mailto:Petryaeva.ns@mail.ru" TargetMode="External"/><Relationship Id="rId3" Type="http://schemas.openxmlformats.org/officeDocument/2006/relationships/drawing" Target="../drawings/drawing2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hyperlink" Target="mailto:dshi-savino@yandex.ru" TargetMode="External"/><Relationship Id="rId2" Type="http://schemas.openxmlformats.org/officeDocument/2006/relationships/hyperlink" Target="mailto:dshi-savino@yandex.ru" TargetMode="External"/><Relationship Id="rId3" Type="http://schemas.openxmlformats.org/officeDocument/2006/relationships/hyperlink" Target="mailto:dshi-savino@yandex.ru" TargetMode="External"/><Relationship Id="rId4" Type="http://schemas.openxmlformats.org/officeDocument/2006/relationships/drawing" Target="../drawings/drawing29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32.xml.rels><?xml version="1.0" encoding="UTF-8"?>
<Relationships xmlns="http://schemas.openxmlformats.org/package/2006/relationships"><Relationship Id="rId1" Type="http://schemas.openxmlformats.org/officeDocument/2006/relationships/hyperlink" Target="mailto:bibliotekasavino2016@yandex.ru" TargetMode="External"/><Relationship Id="rId2" Type="http://schemas.openxmlformats.org/officeDocument/2006/relationships/hyperlink" Target="mailto:bibliotekasavino2016@yandex.ru" TargetMode="External"/><Relationship Id="rId3" Type="http://schemas.openxmlformats.org/officeDocument/2006/relationships/hyperlink" Target="mailto:bibliotekasavino2016@yandex.ru" TargetMode="External"/><Relationship Id="rId4" Type="http://schemas.openxmlformats.org/officeDocument/2006/relationships/hyperlink" Target="mailto:bibliotekasavino2016@yandex.ru" TargetMode="External"/><Relationship Id="rId5" Type="http://schemas.openxmlformats.org/officeDocument/2006/relationships/hyperlink" Target="mailto:bibliotekasavino2016@yandex.ru" TargetMode="External"/><Relationship Id="rId6" Type="http://schemas.openxmlformats.org/officeDocument/2006/relationships/hyperlink" Target="mailto:bibliotekasavino2016@yandex.ru" TargetMode="External"/><Relationship Id="rId7" Type="http://schemas.openxmlformats.org/officeDocument/2006/relationships/drawing" Target="../drawings/drawing31.xml"/>
</Relationships>
</file>

<file path=xl/worksheets/_rels/sheet33.xml.rels><?xml version="1.0" encoding="UTF-8"?>
<Relationships xmlns="http://schemas.openxmlformats.org/package/2006/relationships"><Relationship Id="rId1" Type="http://schemas.openxmlformats.org/officeDocument/2006/relationships/hyperlink" Target="mailto:NSGluhova@mail.ru" TargetMode="External"/><Relationship Id="rId2" Type="http://schemas.openxmlformats.org/officeDocument/2006/relationships/hyperlink" Target="mailto:NSGluhova@mail.ru" TargetMode="External"/><Relationship Id="rId3" Type="http://schemas.openxmlformats.org/officeDocument/2006/relationships/hyperlink" Target="mailto:NSGluhova@mail.ru" TargetMode="External"/><Relationship Id="rId4" Type="http://schemas.openxmlformats.org/officeDocument/2006/relationships/hyperlink" Target="mailto:NSGluhova@mail.ru" TargetMode="External"/><Relationship Id="rId5" Type="http://schemas.openxmlformats.org/officeDocument/2006/relationships/drawing" Target="../drawings/drawing32.xml"/>
</Relationships>
</file>

<file path=xl/worksheets/_rels/sheet34.xml.rels><?xml version="1.0" encoding="UTF-8"?>
<Relationships xmlns="http://schemas.openxmlformats.org/package/2006/relationships"><Relationship Id="rId1" Type="http://schemas.openxmlformats.org/officeDocument/2006/relationships/hyperlink" Target="mailto:voznadmr@mail.ru" TargetMode="External"/><Relationship Id="rId2" Type="http://schemas.openxmlformats.org/officeDocument/2006/relationships/hyperlink" Target="mailto:voznadmr@mail.ru" TargetMode="External"/><Relationship Id="rId3" Type="http://schemas.openxmlformats.org/officeDocument/2006/relationships/hyperlink" Target="mailto:voznadmr@mail.ru" TargetMode="External"/><Relationship Id="rId4" Type="http://schemas.openxmlformats.org/officeDocument/2006/relationships/hyperlink" Target="mailto:voznadmr@mail.ru" TargetMode="External"/><Relationship Id="rId5" Type="http://schemas.openxmlformats.org/officeDocument/2006/relationships/hyperlink" Target="mailto:voznadmr@mail.ru" TargetMode="External"/><Relationship Id="rId6" Type="http://schemas.openxmlformats.org/officeDocument/2006/relationships/hyperlink" Target="mailto:voznadmr@mail.ru" TargetMode="External"/><Relationship Id="rId7" Type="http://schemas.openxmlformats.org/officeDocument/2006/relationships/drawing" Target="../drawings/drawing33.xml"/>
</Relationships>
</file>

<file path=xl/worksheets/_rels/sheet35.xml.rels><?xml version="1.0" encoding="UTF-8"?>
<Relationships xmlns="http://schemas.openxmlformats.org/package/2006/relationships"><Relationship Id="rId1" Type="http://schemas.openxmlformats.org/officeDocument/2006/relationships/hyperlink" Target="mailto:ckdsavinosp@mail.ru" TargetMode="External"/><Relationship Id="rId2" Type="http://schemas.openxmlformats.org/officeDocument/2006/relationships/hyperlink" Target="mailto:ckdsavinosp@mail.ru" TargetMode="External"/><Relationship Id="rId3" Type="http://schemas.openxmlformats.org/officeDocument/2006/relationships/hyperlink" Target="mailto:ckdsavinosp@mail.ru" TargetMode="External"/><Relationship Id="rId4" Type="http://schemas.openxmlformats.org/officeDocument/2006/relationships/hyperlink" Target="mailto:ckdsavinosp@mail.ru" TargetMode="External"/><Relationship Id="rId5" Type="http://schemas.openxmlformats.org/officeDocument/2006/relationships/hyperlink" Target="mailto:ckdsavinosp@mail.ru" TargetMode="External"/><Relationship Id="rId6" Type="http://schemas.openxmlformats.org/officeDocument/2006/relationships/hyperlink" Target="mailto:ckdsavinosp@mail.ru" TargetMode="External"/><Relationship Id="rId7" Type="http://schemas.openxmlformats.org/officeDocument/2006/relationships/drawing" Target="../drawings/drawing34.xml"/>
</Relationships>
</file>

<file path=xl/worksheets/_rels/sheet36.xml.rels><?xml version="1.0" encoding="UTF-8"?>
<Relationships xmlns="http://schemas.openxmlformats.org/package/2006/relationships"><Relationship Id="rId1" Type="http://schemas.openxmlformats.org/officeDocument/2006/relationships/hyperlink" Target="mailto:gdk.klyachova@yandex.ru" TargetMode="External"/><Relationship Id="rId2" Type="http://schemas.openxmlformats.org/officeDocument/2006/relationships/hyperlink" Target="mailto:gdk.klyachova@yandex.ru" TargetMode="External"/><Relationship Id="rId3" Type="http://schemas.openxmlformats.org/officeDocument/2006/relationships/drawing" Target="../drawings/drawing35.xml"/>
</Relationships>
</file>

<file path=xl/worksheets/_rels/sheet37.xml.rels><?xml version="1.0" encoding="UTF-8"?>
<Relationships xmlns="http://schemas.openxmlformats.org/package/2006/relationships"><Relationship Id="rId1" Type="http://schemas.openxmlformats.org/officeDocument/2006/relationships/hyperlink" Target="mailto:kms.chastinaelena@yandex.ru" TargetMode="External"/><Relationship Id="rId2" Type="http://schemas.openxmlformats.org/officeDocument/2006/relationships/hyperlink" Target="mailto:kms.chastinaelena@yandex.ru" TargetMode="External"/><Relationship Id="rId3" Type="http://schemas.openxmlformats.org/officeDocument/2006/relationships/drawing" Target="../drawings/drawing36.xml"/>
</Relationships>
</file>

<file path=xl/worksheets/_rels/sheet38.xml.rels><?xml version="1.0" encoding="UTF-8"?>
<Relationships xmlns="http://schemas.openxmlformats.org/package/2006/relationships"><Relationship Id="rId1" Type="http://schemas.openxmlformats.org/officeDocument/2006/relationships/hyperlink" Target="mailto:savino_rayoo@ivreg.ru" TargetMode="External"/><Relationship Id="rId2" Type="http://schemas.openxmlformats.org/officeDocument/2006/relationships/hyperlink" Target="mailto:savino_rayoo@ivreg.ru" TargetMode="External"/><Relationship Id="rId3" Type="http://schemas.openxmlformats.org/officeDocument/2006/relationships/hyperlink" Target="mailto:savino_rayoo@ivreg.ru" TargetMode="External"/><Relationship Id="rId4" Type="http://schemas.openxmlformats.org/officeDocument/2006/relationships/hyperlink" Target="mailto:savino_rayoo@ivreg.ru" TargetMode="External"/><Relationship Id="rId5" Type="http://schemas.openxmlformats.org/officeDocument/2006/relationships/hyperlink" Target="mailto:savino_rayoo@ivreg.ru" TargetMode="External"/><Relationship Id="rId6" Type="http://schemas.openxmlformats.org/officeDocument/2006/relationships/hyperlink" Target="mailto:savino_rayoo@ivreg.ru" TargetMode="External"/><Relationship Id="rId7" Type="http://schemas.openxmlformats.org/officeDocument/2006/relationships/drawing" Target="../drawings/drawing37.xml"/>
</Relationships>
</file>

<file path=xl/worksheets/_rels/sheet39.xml.rels><?xml version="1.0" encoding="UTF-8"?>
<Relationships xmlns="http://schemas.openxmlformats.org/package/2006/relationships"><Relationship Id="rId1" Type="http://schemas.openxmlformats.org/officeDocument/2006/relationships/hyperlink" Target="mailto:savinomfc@yandex.ru" TargetMode="External"/><Relationship Id="rId2" Type="http://schemas.openxmlformats.org/officeDocument/2006/relationships/hyperlink" Target="mailto:savinomfc@yandex.ru" TargetMode="External"/><Relationship Id="rId3" Type="http://schemas.openxmlformats.org/officeDocument/2006/relationships/hyperlink" Target="mailto:savinomfc@yandex.ru" TargetMode="External"/><Relationship Id="rId4" Type="http://schemas.openxmlformats.org/officeDocument/2006/relationships/hyperlink" Target="mailto:savinomfc@yandex.ru" TargetMode="External"/><Relationship Id="rId5" Type="http://schemas.openxmlformats.org/officeDocument/2006/relationships/drawing" Target="../drawings/drawing38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mailto:adm-savino@ivreg.ru" TargetMode="External"/><Relationship Id="rId2" Type="http://schemas.openxmlformats.org/officeDocument/2006/relationships/hyperlink" Target="mailto:petryaeva.ns@mail.ru" TargetMode="External"/><Relationship Id="rId3" Type="http://schemas.openxmlformats.org/officeDocument/2006/relationships/drawing" Target="../drawings/drawing3.xml"/>
</Relationships>
</file>

<file path=xl/worksheets/_rels/sheet40.xml.rels><?xml version="1.0" encoding="UTF-8"?>
<Relationships xmlns="http://schemas.openxmlformats.org/package/2006/relationships"><Relationship Id="rId1" Type="http://schemas.openxmlformats.org/officeDocument/2006/relationships/drawing" Target="../drawings/drawing39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67.86"/>
    <col collapsed="false" customWidth="true" hidden="false" outlineLevel="0" max="2" min="2" style="0" width="103.85"/>
  </cols>
  <sheetData>
    <row r="1" customFormat="false" ht="15" hidden="false" customHeight="false" outlineLevel="0" collapsed="false">
      <c r="A1" s="0" t="s">
        <v>0</v>
      </c>
      <c r="B1" s="1" t="s">
        <v>0</v>
      </c>
      <c r="C1" s="2" t="n">
        <v>2023</v>
      </c>
    </row>
    <row r="2" customFormat="false" ht="15" hidden="false" customHeight="false" outlineLevel="0" collapsed="false">
      <c r="A2" s="0" t="s">
        <v>1</v>
      </c>
      <c r="B2" s="1" t="s">
        <v>1</v>
      </c>
      <c r="C2" s="2" t="n">
        <f aca="false">C1+1</f>
        <v>2024</v>
      </c>
    </row>
    <row r="3" customFormat="false" ht="15" hidden="false" customHeight="false" outlineLevel="0" collapsed="false">
      <c r="A3" s="0" t="s">
        <v>2</v>
      </c>
      <c r="B3" s="1" t="s">
        <v>2</v>
      </c>
      <c r="C3" s="2" t="n">
        <f aca="false">C2+1</f>
        <v>2025</v>
      </c>
    </row>
    <row r="4" customFormat="false" ht="15" hidden="false" customHeight="false" outlineLevel="0" collapsed="false">
      <c r="A4" s="0" t="s">
        <v>3</v>
      </c>
      <c r="B4" s="1" t="s">
        <v>3</v>
      </c>
      <c r="C4" s="2" t="n">
        <f aca="false">C3+1</f>
        <v>2026</v>
      </c>
    </row>
    <row r="5" customFormat="false" ht="15" hidden="false" customHeight="false" outlineLevel="0" collapsed="false">
      <c r="A5" s="0" t="s">
        <v>4</v>
      </c>
      <c r="B5" s="1" t="s">
        <v>4</v>
      </c>
      <c r="C5" s="2" t="n">
        <f aca="false">C4+1</f>
        <v>2027</v>
      </c>
    </row>
    <row r="6" customFormat="false" ht="15" hidden="false" customHeight="false" outlineLevel="0" collapsed="false">
      <c r="A6" s="0" t="s">
        <v>5</v>
      </c>
      <c r="B6" s="1" t="s">
        <v>5</v>
      </c>
      <c r="C6" s="2" t="n">
        <f aca="false">C5+1</f>
        <v>2028</v>
      </c>
    </row>
    <row r="7" customFormat="false" ht="15" hidden="false" customHeight="false" outlineLevel="0" collapsed="false">
      <c r="A7" s="0" t="s">
        <v>6</v>
      </c>
      <c r="B7" s="1" t="s">
        <v>6</v>
      </c>
      <c r="C7" s="2" t="n">
        <f aca="false">C6+1</f>
        <v>2029</v>
      </c>
    </row>
    <row r="8" customFormat="false" ht="15" hidden="false" customHeight="false" outlineLevel="0" collapsed="false">
      <c r="A8" s="0" t="s">
        <v>7</v>
      </c>
      <c r="B8" s="1" t="s">
        <v>7</v>
      </c>
      <c r="C8" s="2" t="n">
        <f aca="false">C7+1</f>
        <v>2030</v>
      </c>
    </row>
    <row r="9" customFormat="false" ht="15" hidden="false" customHeight="false" outlineLevel="0" collapsed="false">
      <c r="A9" s="0" t="s">
        <v>8</v>
      </c>
      <c r="B9" s="1" t="s">
        <v>8</v>
      </c>
      <c r="C9" s="2" t="n">
        <f aca="false">C8+1</f>
        <v>2031</v>
      </c>
    </row>
    <row r="10" customFormat="false" ht="15" hidden="false" customHeight="false" outlineLevel="0" collapsed="false">
      <c r="A10" s="0" t="s">
        <v>9</v>
      </c>
      <c r="B10" s="1" t="s">
        <v>9</v>
      </c>
      <c r="C10" s="2" t="n">
        <f aca="false">C9+1</f>
        <v>2032</v>
      </c>
    </row>
    <row r="11" customFormat="false" ht="15" hidden="false" customHeight="false" outlineLevel="0" collapsed="false">
      <c r="A11" s="0" t="s">
        <v>10</v>
      </c>
      <c r="B11" s="1" t="s">
        <v>10</v>
      </c>
      <c r="C11" s="2" t="n">
        <f aca="false">C10+1</f>
        <v>2033</v>
      </c>
    </row>
    <row r="12" customFormat="false" ht="15" hidden="false" customHeight="false" outlineLevel="0" collapsed="false">
      <c r="A12" s="0" t="s">
        <v>11</v>
      </c>
      <c r="B12" s="1" t="s">
        <v>11</v>
      </c>
      <c r="C12" s="2" t="n">
        <f aca="false">C11+1</f>
        <v>2034</v>
      </c>
    </row>
    <row r="13" customFormat="false" ht="15" hidden="false" customHeight="false" outlineLevel="0" collapsed="false">
      <c r="A13" s="0" t="s">
        <v>12</v>
      </c>
      <c r="B13" s="1" t="s">
        <v>12</v>
      </c>
      <c r="C13" s="2" t="n">
        <f aca="false">C12+1</f>
        <v>2035</v>
      </c>
    </row>
    <row r="14" customFormat="false" ht="15" hidden="false" customHeight="false" outlineLevel="0" collapsed="false">
      <c r="A14" s="0" t="s">
        <v>13</v>
      </c>
      <c r="B14" s="1" t="s">
        <v>13</v>
      </c>
      <c r="C14" s="2" t="n">
        <f aca="false">C13+1</f>
        <v>2036</v>
      </c>
    </row>
    <row r="15" customFormat="false" ht="15" hidden="false" customHeight="false" outlineLevel="0" collapsed="false">
      <c r="A15" s="0" t="s">
        <v>14</v>
      </c>
      <c r="B15" s="1" t="s">
        <v>14</v>
      </c>
      <c r="C15" s="2" t="n">
        <f aca="false">C14+1</f>
        <v>2037</v>
      </c>
    </row>
    <row r="16" customFormat="false" ht="15" hidden="false" customHeight="false" outlineLevel="0" collapsed="false">
      <c r="A16" s="0" t="s">
        <v>15</v>
      </c>
      <c r="B16" s="1" t="s">
        <v>15</v>
      </c>
      <c r="C16" s="2" t="n">
        <f aca="false">C15+1</f>
        <v>2038</v>
      </c>
    </row>
    <row r="17" customFormat="false" ht="15" hidden="false" customHeight="false" outlineLevel="0" collapsed="false">
      <c r="A17" s="0" t="s">
        <v>16</v>
      </c>
      <c r="B17" s="0" t="s">
        <v>16</v>
      </c>
      <c r="C17" s="2" t="n">
        <f aca="false">C16+1</f>
        <v>2039</v>
      </c>
    </row>
    <row r="18" customFormat="false" ht="15" hidden="false" customHeight="false" outlineLevel="0" collapsed="false">
      <c r="A18" s="0" t="s">
        <v>17</v>
      </c>
      <c r="B18" s="0" t="s">
        <v>17</v>
      </c>
      <c r="C18" s="2" t="n">
        <f aca="false">C17+1</f>
        <v>2040</v>
      </c>
    </row>
    <row r="19" customFormat="false" ht="15" hidden="false" customHeight="false" outlineLevel="0" collapsed="false">
      <c r="A19" s="0" t="s">
        <v>18</v>
      </c>
      <c r="B19" s="0" t="s">
        <v>18</v>
      </c>
    </row>
    <row r="20" customFormat="false" ht="15" hidden="false" customHeight="false" outlineLevel="0" collapsed="false">
      <c r="A20" s="0" t="s">
        <v>19</v>
      </c>
      <c r="B20" s="0" t="s">
        <v>19</v>
      </c>
    </row>
    <row r="21" customFormat="false" ht="15" hidden="false" customHeight="false" outlineLevel="0" collapsed="false">
      <c r="A21" s="0" t="s">
        <v>20</v>
      </c>
      <c r="B21" s="0" t="s">
        <v>20</v>
      </c>
    </row>
    <row r="22" customFormat="false" ht="15" hidden="false" customHeight="false" outlineLevel="0" collapsed="false">
      <c r="A22" s="0" t="s">
        <v>21</v>
      </c>
      <c r="B22" s="0" t="s">
        <v>21</v>
      </c>
    </row>
    <row r="23" customFormat="false" ht="15" hidden="false" customHeight="false" outlineLevel="0" collapsed="false">
      <c r="A23" s="0" t="s">
        <v>22</v>
      </c>
      <c r="B23" s="0" t="s">
        <v>22</v>
      </c>
    </row>
    <row r="24" customFormat="false" ht="15" hidden="false" customHeight="false" outlineLevel="0" collapsed="false">
      <c r="A24" s="0" t="s">
        <v>23</v>
      </c>
      <c r="B24" s="0" t="s">
        <v>23</v>
      </c>
    </row>
    <row r="25" customFormat="false" ht="15" hidden="false" customHeight="false" outlineLevel="0" collapsed="false">
      <c r="A25" s="0" t="s">
        <v>24</v>
      </c>
      <c r="B25" s="0" t="s">
        <v>24</v>
      </c>
    </row>
    <row r="26" customFormat="false" ht="15" hidden="false" customHeight="false" outlineLevel="0" collapsed="false">
      <c r="A26" s="0" t="s">
        <v>25</v>
      </c>
      <c r="B26" s="0" t="s">
        <v>25</v>
      </c>
    </row>
    <row r="27" customFormat="false" ht="15" hidden="false" customHeight="false" outlineLevel="0" collapsed="false">
      <c r="A27" s="0" t="s">
        <v>26</v>
      </c>
      <c r="B27" s="0" t="s">
        <v>26</v>
      </c>
    </row>
    <row r="29" customFormat="false" ht="15" hidden="false" customHeight="false" outlineLevel="0" collapsed="false">
      <c r="A29" s="0" t="s">
        <v>27</v>
      </c>
    </row>
    <row r="30" customFormat="false" ht="15" hidden="false" customHeight="false" outlineLevel="0" collapsed="false">
      <c r="A30" s="0" t="s">
        <v>28</v>
      </c>
    </row>
    <row r="31" customFormat="false" ht="15" hidden="false" customHeight="false" outlineLevel="0" collapsed="false">
      <c r="A31" s="0" t="s">
        <v>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3" colorId="64" zoomScale="75" zoomScaleNormal="75" zoomScalePageLayoutView="100" workbookViewId="0">
      <selection pane="topLeft" activeCell="B104" activeCellId="0" sqref="B104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5"/>
    <col collapsed="false" customWidth="true" hidden="false" outlineLevel="0" max="31" min="31" style="4" width="14.43"/>
    <col collapsed="false" customWidth="true" hidden="false" outlineLevel="0" max="32" min="32" style="4" width="11.57"/>
    <col collapsed="false" customWidth="true" hidden="false" outlineLevel="0" max="33" min="33" style="4" width="14.43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5"/>
    <col collapsed="false" customWidth="true" hidden="false" outlineLevel="0" max="48" min="48" style="4" width="14.43"/>
    <col collapsed="false" customWidth="true" hidden="false" outlineLevel="0" max="49" min="49" style="4" width="11.57"/>
    <col collapsed="false" customWidth="true" hidden="false" outlineLevel="0" max="50" min="50" style="4" width="14.43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25.15" hidden="false" customHeight="true" outlineLevel="0" collapsed="false">
      <c r="A5" s="67" t="s">
        <v>39</v>
      </c>
      <c r="B5" s="68" t="s">
        <v>34</v>
      </c>
      <c r="C5" s="69" t="str">
        <f aca="false">T5</f>
        <v>Администрация Воскресенского сельского поселения Савинского муниципального района Ивановской области</v>
      </c>
      <c r="D5" s="69"/>
      <c r="E5" s="69"/>
      <c r="F5" s="69"/>
      <c r="G5" s="69"/>
      <c r="H5" s="69"/>
      <c r="I5" s="69"/>
      <c r="J5" s="69"/>
      <c r="R5" s="13" t="s">
        <v>39</v>
      </c>
      <c r="S5" s="14" t="s">
        <v>34</v>
      </c>
      <c r="T5" s="15" t="s">
        <v>265</v>
      </c>
      <c r="U5" s="15"/>
      <c r="V5" s="15"/>
      <c r="W5" s="15"/>
      <c r="X5" s="15"/>
      <c r="Y5" s="15"/>
      <c r="Z5" s="15"/>
      <c r="AA5" s="15"/>
      <c r="AI5" s="13" t="s">
        <v>39</v>
      </c>
      <c r="AJ5" s="14" t="s">
        <v>34</v>
      </c>
      <c r="AK5" s="15" t="s">
        <v>265</v>
      </c>
      <c r="AL5" s="15"/>
      <c r="AM5" s="15"/>
      <c r="AN5" s="15"/>
      <c r="AO5" s="15"/>
      <c r="AP5" s="15"/>
      <c r="AQ5" s="15"/>
      <c r="AR5" s="15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3711017303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3711017303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3711017303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155720,Ивановская область, Савинский район, с.Воскресенское, ул. Советская,д.16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266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266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5" hidden="false" customHeight="false" outlineLevel="0" collapsed="false">
      <c r="A10" s="67" t="s">
        <v>39</v>
      </c>
      <c r="B10" s="68" t="s">
        <v>40</v>
      </c>
      <c r="C10" s="66" t="s">
        <v>267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268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268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269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269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269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270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270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270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271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271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271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5" hidden="false" customHeight="false" outlineLevel="0" collapsed="false">
      <c r="A19" s="67" t="s">
        <v>60</v>
      </c>
      <c r="B19" s="68" t="s">
        <v>40</v>
      </c>
      <c r="C19" s="66"/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5" hidden="false" customHeight="false" outlineLevel="0" collapsed="false">
      <c r="A20" s="67" t="s">
        <v>62</v>
      </c>
      <c r="B20" s="68" t="s">
        <v>43</v>
      </c>
      <c r="C20" s="66"/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270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271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22" t="s">
        <v>70</v>
      </c>
      <c r="T25" s="22"/>
      <c r="U25" s="22"/>
      <c r="V25" s="22"/>
      <c r="W25" s="22"/>
      <c r="X25" s="75" t="n">
        <v>1</v>
      </c>
      <c r="Y25" s="75"/>
      <c r="Z25" s="75"/>
      <c r="AA25" s="75"/>
      <c r="AI25" s="13" t="s">
        <v>39</v>
      </c>
      <c r="AJ25" s="22" t="s">
        <v>70</v>
      </c>
      <c r="AK25" s="22"/>
      <c r="AL25" s="22"/>
      <c r="AM25" s="22"/>
      <c r="AN25" s="22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22" t="s">
        <v>71</v>
      </c>
      <c r="T26" s="22"/>
      <c r="U26" s="22"/>
      <c r="V26" s="22"/>
      <c r="W26" s="22"/>
      <c r="X26" s="75" t="n">
        <v>1</v>
      </c>
      <c r="Y26" s="75"/>
      <c r="Z26" s="75"/>
      <c r="AA26" s="75"/>
      <c r="AI26" s="13" t="s">
        <v>42</v>
      </c>
      <c r="AJ26" s="22" t="s">
        <v>71</v>
      </c>
      <c r="AK26" s="22"/>
      <c r="AL26" s="22"/>
      <c r="AM26" s="22"/>
      <c r="AN26" s="22"/>
      <c r="AO26" s="75" t="n">
        <v>1</v>
      </c>
      <c r="AP26" s="75"/>
      <c r="AQ26" s="75"/>
      <c r="AR26" s="75"/>
    </row>
    <row r="27" customFormat="false" ht="13.9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236</v>
      </c>
      <c r="H27" s="104"/>
      <c r="I27" s="104"/>
      <c r="J27" s="104"/>
      <c r="R27" s="13" t="s">
        <v>45</v>
      </c>
      <c r="S27" s="22" t="s">
        <v>72</v>
      </c>
      <c r="T27" s="22"/>
      <c r="U27" s="22"/>
      <c r="V27" s="22"/>
      <c r="W27" s="22"/>
      <c r="X27" s="75" t="n">
        <v>236</v>
      </c>
      <c r="Y27" s="75"/>
      <c r="Z27" s="75"/>
      <c r="AA27" s="75"/>
      <c r="AI27" s="13" t="s">
        <v>45</v>
      </c>
      <c r="AJ27" s="22" t="s">
        <v>72</v>
      </c>
      <c r="AK27" s="22"/>
      <c r="AL27" s="22"/>
      <c r="AM27" s="22"/>
      <c r="AN27" s="22"/>
      <c r="AO27" s="75" t="n">
        <v>236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25" t="s">
        <v>73</v>
      </c>
      <c r="T28" s="25"/>
      <c r="U28" s="25"/>
      <c r="V28" s="25"/>
      <c r="W28" s="25"/>
      <c r="X28" s="26" t="n">
        <f aca="false">X29+X32</f>
        <v>1</v>
      </c>
      <c r="Y28" s="26"/>
      <c r="Z28" s="26"/>
      <c r="AA28" s="26"/>
      <c r="AI28" s="24" t="s">
        <v>47</v>
      </c>
      <c r="AJ28" s="25" t="s">
        <v>73</v>
      </c>
      <c r="AK28" s="25"/>
      <c r="AL28" s="25"/>
      <c r="AM28" s="25"/>
      <c r="AN28" s="25"/>
      <c r="AO28" s="26" t="n">
        <f aca="false">AO29+AO32</f>
        <v>1</v>
      </c>
      <c r="AP28" s="26"/>
      <c r="AQ28" s="26"/>
      <c r="AR28" s="26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25" t="s">
        <v>75</v>
      </c>
      <c r="T29" s="25"/>
      <c r="U29" s="25"/>
      <c r="V29" s="25"/>
      <c r="W29" s="25"/>
      <c r="X29" s="26" t="n">
        <f aca="false">X30+X31</f>
        <v>0</v>
      </c>
      <c r="Y29" s="26"/>
      <c r="Z29" s="26"/>
      <c r="AA29" s="26"/>
      <c r="AI29" s="24" t="s">
        <v>74</v>
      </c>
      <c r="AJ29" s="25" t="s">
        <v>75</v>
      </c>
      <c r="AK29" s="25"/>
      <c r="AL29" s="25"/>
      <c r="AM29" s="25"/>
      <c r="AN29" s="25"/>
      <c r="AO29" s="26" t="n">
        <f aca="false">AO30+AO31</f>
        <v>0</v>
      </c>
      <c r="AP29" s="26"/>
      <c r="AQ29" s="26"/>
      <c r="AR29" s="26"/>
    </row>
    <row r="30" customFormat="false" ht="30.6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22" t="s">
        <v>77</v>
      </c>
      <c r="T30" s="22"/>
      <c r="U30" s="22"/>
      <c r="V30" s="22"/>
      <c r="W30" s="22"/>
      <c r="X30" s="75" t="n">
        <v>0</v>
      </c>
      <c r="Y30" s="75"/>
      <c r="Z30" s="75"/>
      <c r="AA30" s="75"/>
      <c r="AI30" s="13" t="s">
        <v>76</v>
      </c>
      <c r="AJ30" s="22" t="s">
        <v>77</v>
      </c>
      <c r="AK30" s="22"/>
      <c r="AL30" s="22"/>
      <c r="AM30" s="22"/>
      <c r="AN30" s="22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0</v>
      </c>
      <c r="H31" s="104"/>
      <c r="I31" s="104"/>
      <c r="J31" s="104"/>
      <c r="R31" s="13" t="s">
        <v>78</v>
      </c>
      <c r="S31" s="22" t="s">
        <v>79</v>
      </c>
      <c r="T31" s="22"/>
      <c r="U31" s="22"/>
      <c r="V31" s="22"/>
      <c r="W31" s="22"/>
      <c r="X31" s="75" t="n">
        <v>0</v>
      </c>
      <c r="Y31" s="75"/>
      <c r="Z31" s="75"/>
      <c r="AA31" s="75"/>
      <c r="AI31" s="13" t="s">
        <v>78</v>
      </c>
      <c r="AJ31" s="22" t="s">
        <v>79</v>
      </c>
      <c r="AK31" s="22"/>
      <c r="AL31" s="22"/>
      <c r="AM31" s="22"/>
      <c r="AN31" s="22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1</v>
      </c>
      <c r="H32" s="104"/>
      <c r="I32" s="104"/>
      <c r="J32" s="104"/>
      <c r="R32" s="13" t="s">
        <v>80</v>
      </c>
      <c r="S32" s="22" t="s">
        <v>81</v>
      </c>
      <c r="T32" s="22"/>
      <c r="U32" s="22"/>
      <c r="V32" s="22"/>
      <c r="W32" s="22"/>
      <c r="X32" s="75" t="n">
        <v>1</v>
      </c>
      <c r="Y32" s="75"/>
      <c r="Z32" s="75"/>
      <c r="AA32" s="75"/>
      <c r="AI32" s="13" t="s">
        <v>80</v>
      </c>
      <c r="AJ32" s="22" t="s">
        <v>81</v>
      </c>
      <c r="AK32" s="22"/>
      <c r="AL32" s="22"/>
      <c r="AM32" s="22"/>
      <c r="AN32" s="22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6</v>
      </c>
      <c r="H33" s="104"/>
      <c r="I33" s="104"/>
      <c r="J33" s="104"/>
      <c r="R33" s="13" t="s">
        <v>50</v>
      </c>
      <c r="S33" s="22" t="s">
        <v>82</v>
      </c>
      <c r="T33" s="22"/>
      <c r="U33" s="22"/>
      <c r="V33" s="22"/>
      <c r="W33" s="22"/>
      <c r="X33" s="75" t="n">
        <v>7</v>
      </c>
      <c r="Y33" s="75"/>
      <c r="Z33" s="75"/>
      <c r="AA33" s="75"/>
      <c r="AI33" s="13" t="s">
        <v>50</v>
      </c>
      <c r="AJ33" s="22" t="s">
        <v>82</v>
      </c>
      <c r="AK33" s="22"/>
      <c r="AL33" s="22"/>
      <c r="AM33" s="22"/>
      <c r="AN33" s="22"/>
      <c r="AO33" s="75" t="n">
        <v>7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22" t="s">
        <v>83</v>
      </c>
      <c r="T34" s="22"/>
      <c r="U34" s="22"/>
      <c r="V34" s="22"/>
      <c r="W34" s="22"/>
      <c r="X34" s="75" t="n">
        <v>0</v>
      </c>
      <c r="Y34" s="75"/>
      <c r="Z34" s="75"/>
      <c r="AA34" s="75"/>
      <c r="AI34" s="13" t="s">
        <v>58</v>
      </c>
      <c r="AJ34" s="22" t="s">
        <v>83</v>
      </c>
      <c r="AK34" s="22"/>
      <c r="AL34" s="22"/>
      <c r="AM34" s="22"/>
      <c r="AN34" s="22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22" t="s">
        <v>273</v>
      </c>
      <c r="T35" s="22"/>
      <c r="U35" s="22"/>
      <c r="V35" s="22"/>
      <c r="W35" s="22"/>
      <c r="X35" s="59" t="n">
        <v>1</v>
      </c>
      <c r="Y35" s="59"/>
      <c r="Z35" s="59"/>
      <c r="AA35" s="59"/>
      <c r="AI35" s="13" t="s">
        <v>272</v>
      </c>
      <c r="AJ35" s="22" t="s">
        <v>273</v>
      </c>
      <c r="AK35" s="22"/>
      <c r="AL35" s="22"/>
      <c r="AM35" s="22"/>
      <c r="AN35" s="22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22" t="s">
        <v>275</v>
      </c>
      <c r="T36" s="22"/>
      <c r="U36" s="22"/>
      <c r="V36" s="22"/>
      <c r="W36" s="22"/>
      <c r="X36" s="59" t="n">
        <v>0</v>
      </c>
      <c r="Y36" s="59"/>
      <c r="Z36" s="59"/>
      <c r="AA36" s="59"/>
      <c r="AI36" s="13" t="s">
        <v>274</v>
      </c>
      <c r="AJ36" s="22" t="s">
        <v>275</v>
      </c>
      <c r="AK36" s="22"/>
      <c r="AL36" s="22"/>
      <c r="AM36" s="22"/>
      <c r="AN36" s="22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22" t="s">
        <v>276</v>
      </c>
      <c r="T37" s="22"/>
      <c r="U37" s="22"/>
      <c r="V37" s="22"/>
      <c r="W37" s="22"/>
      <c r="X37" s="59" t="n">
        <v>0</v>
      </c>
      <c r="Y37" s="59"/>
      <c r="Z37" s="59"/>
      <c r="AA37" s="59"/>
      <c r="AI37" s="13" t="s">
        <v>86</v>
      </c>
      <c r="AJ37" s="22" t="s">
        <v>276</v>
      </c>
      <c r="AK37" s="22"/>
      <c r="AL37" s="22"/>
      <c r="AM37" s="22"/>
      <c r="AN37" s="22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22" t="s">
        <v>278</v>
      </c>
      <c r="T38" s="22"/>
      <c r="U38" s="22"/>
      <c r="V38" s="22"/>
      <c r="W38" s="22"/>
      <c r="X38" s="23" t="n">
        <v>1</v>
      </c>
      <c r="Y38" s="23"/>
      <c r="Z38" s="23"/>
      <c r="AA38" s="23"/>
      <c r="AI38" s="13" t="s">
        <v>277</v>
      </c>
      <c r="AJ38" s="22" t="s">
        <v>278</v>
      </c>
      <c r="AK38" s="22"/>
      <c r="AL38" s="22"/>
      <c r="AM38" s="22"/>
      <c r="AN38" s="22"/>
      <c r="AO38" s="23" t="n">
        <v>1</v>
      </c>
      <c r="AP38" s="23"/>
      <c r="AQ38" s="23"/>
      <c r="AR38" s="23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55.1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0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8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36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40" t="n">
        <f aca="false">X54+X55+X56+X57</f>
        <v>0</v>
      </c>
      <c r="Y53" s="40"/>
      <c r="Z53" s="40"/>
      <c r="AA53" s="40"/>
      <c r="AI53" s="38" t="s">
        <v>39</v>
      </c>
      <c r="AJ53" s="39" t="s">
        <v>106</v>
      </c>
      <c r="AK53" s="39"/>
      <c r="AL53" s="39"/>
      <c r="AM53" s="39"/>
      <c r="AN53" s="39"/>
      <c r="AO53" s="40" t="n">
        <v>0</v>
      </c>
      <c r="AP53" s="40"/>
      <c r="AQ53" s="40"/>
      <c r="AR53" s="40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3" t="s">
        <v>109</v>
      </c>
      <c r="AJ56" s="34" t="s">
        <v>110</v>
      </c>
      <c r="AK56" s="34"/>
      <c r="AL56" s="34"/>
      <c r="AM56" s="34"/>
      <c r="AN56" s="34"/>
      <c r="AO56" s="32" t="n">
        <v>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24</v>
      </c>
      <c r="H60" s="179"/>
      <c r="I60" s="179" t="n">
        <v>1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24</v>
      </c>
      <c r="Y60" s="79"/>
      <c r="Z60" s="45" t="n">
        <v>1</v>
      </c>
      <c r="AA60" s="45"/>
      <c r="AI60" s="13" t="s">
        <v>39</v>
      </c>
      <c r="AJ60" s="34" t="s">
        <v>116</v>
      </c>
      <c r="AK60" s="34"/>
      <c r="AL60" s="34"/>
      <c r="AM60" s="34"/>
      <c r="AN60" s="34"/>
      <c r="AO60" s="79" t="n">
        <v>24</v>
      </c>
      <c r="AP60" s="79"/>
      <c r="AQ60" s="45" t="n">
        <v>1</v>
      </c>
      <c r="AR60" s="45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24</v>
      </c>
      <c r="H61" s="179"/>
      <c r="I61" s="179" t="n">
        <v>1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24</v>
      </c>
      <c r="Y61" s="79"/>
      <c r="Z61" s="45" t="n">
        <v>1</v>
      </c>
      <c r="AA61" s="45"/>
      <c r="AI61" s="13" t="s">
        <v>92</v>
      </c>
      <c r="AJ61" s="34" t="s">
        <v>117</v>
      </c>
      <c r="AK61" s="34"/>
      <c r="AL61" s="34"/>
      <c r="AM61" s="34"/>
      <c r="AN61" s="34"/>
      <c r="AO61" s="79" t="n">
        <v>7</v>
      </c>
      <c r="AP61" s="79"/>
      <c r="AQ61" s="45" t="n">
        <v>1</v>
      </c>
      <c r="AR61" s="45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45" t="n">
        <v>0</v>
      </c>
      <c r="AA62" s="45"/>
      <c r="AI62" s="13" t="s">
        <v>118</v>
      </c>
      <c r="AJ62" s="34" t="s">
        <v>119</v>
      </c>
      <c r="AK62" s="34"/>
      <c r="AL62" s="34"/>
      <c r="AM62" s="34"/>
      <c r="AN62" s="34"/>
      <c r="AO62" s="79" t="n">
        <v>7</v>
      </c>
      <c r="AP62" s="79"/>
      <c r="AQ62" s="45" t="n">
        <v>1</v>
      </c>
      <c r="AR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2830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3180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3612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41.3</v>
      </c>
      <c r="F74" s="188"/>
      <c r="G74" s="188"/>
      <c r="H74" s="188" t="n">
        <v>0</v>
      </c>
      <c r="I74" s="188"/>
      <c r="J74" s="188"/>
      <c r="K74" s="189" t="n">
        <f aca="false">(E74*1000)/E73</f>
        <v>14.5936395759717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35.6</v>
      </c>
      <c r="W74" s="54"/>
      <c r="X74" s="54"/>
      <c r="Y74" s="192" t="n">
        <v>0</v>
      </c>
      <c r="Z74" s="192"/>
      <c r="AA74" s="192"/>
      <c r="AB74" s="55" t="n">
        <f aca="false">(V74*1000)/V73</f>
        <v>11.1949685534591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38</v>
      </c>
      <c r="AN74" s="54"/>
      <c r="AO74" s="54"/>
      <c r="AP74" s="192"/>
      <c r="AQ74" s="192"/>
      <c r="AR74" s="192"/>
      <c r="AS74" s="55" t="n">
        <f aca="false">(AM74*1000)/AM73</f>
        <v>10.5204872646733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18.12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18.12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 t="n">
        <v>18.12</v>
      </c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0.8</v>
      </c>
      <c r="I78" s="188"/>
      <c r="J78" s="188"/>
      <c r="K78" s="189" t="e">
        <f aca="false">(E78*1000)/E77</f>
        <v>#DIV/0!</v>
      </c>
      <c r="L78" s="190" t="n">
        <f aca="false">(H78*1000)/H77</f>
        <v>44.1501103752759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0.7</v>
      </c>
      <c r="Z78" s="192"/>
      <c r="AA78" s="192"/>
      <c r="AB78" s="55" t="e">
        <f aca="false">(V78*1000)/V77</f>
        <v>#DIV/0!</v>
      </c>
      <c r="AC78" s="56" t="n">
        <f aca="false">(Y78*1000)/Y77</f>
        <v>38.6313465783664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 t="n">
        <v>0.7</v>
      </c>
      <c r="AQ78" s="192"/>
      <c r="AR78" s="192"/>
      <c r="AS78" s="55" t="e">
        <f aca="false">(AM78*1000)/AM77</f>
        <v>#DIV/0!</v>
      </c>
      <c r="AT78" s="56" t="n">
        <f aca="false">(AP78*1000)/AP77</f>
        <v>38.6313465783664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394.96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54" t="n">
        <v>1154.36</v>
      </c>
      <c r="Z85" s="54"/>
      <c r="AA85" s="54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54" t="n">
        <v>1277.4</v>
      </c>
      <c r="AQ85" s="54"/>
      <c r="AR85" s="54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22</v>
      </c>
      <c r="I86" s="188"/>
      <c r="J86" s="188"/>
      <c r="K86" s="189" t="e">
        <f aca="false">(E86*1000)/E85</f>
        <v>#DIV/0!</v>
      </c>
      <c r="L86" s="190" t="n">
        <f aca="false">(H86*1000)/H85</f>
        <v>55.7018432246303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54" t="n">
        <v>60</v>
      </c>
      <c r="Z86" s="54"/>
      <c r="AA86" s="54"/>
      <c r="AB86" s="55" t="e">
        <f aca="false">(V86*1000)/V85</f>
        <v>#DIV/0!</v>
      </c>
      <c r="AC86" s="56" t="n">
        <f aca="false">(Y86*1000)/Y85</f>
        <v>51.9768529748086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54" t="n">
        <v>60.2</v>
      </c>
      <c r="AQ86" s="54"/>
      <c r="AR86" s="54"/>
      <c r="AS86" s="55" t="e">
        <f aca="false">(AM86*1000)/AM85</f>
        <v>#DIV/0!</v>
      </c>
      <c r="AT86" s="56" t="n">
        <f aca="false">(AP86*1000)/AP85</f>
        <v>47.1269766713637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10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10.2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 t="n">
        <v>16.5</v>
      </c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110</v>
      </c>
      <c r="I90" s="188"/>
      <c r="J90" s="188"/>
      <c r="K90" s="189" t="e">
        <f aca="false">(E90*1000)/E89</f>
        <v>#DIV/0!</v>
      </c>
      <c r="L90" s="190" t="n">
        <f aca="false">(H90*1000)/H89</f>
        <v>11000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115.2</v>
      </c>
      <c r="Z90" s="192"/>
      <c r="AA90" s="192"/>
      <c r="AB90" s="55" t="e">
        <f aca="false">(V90*1000)/V89</f>
        <v>#DIV/0!</v>
      </c>
      <c r="AC90" s="56" t="n">
        <f aca="false">(Y90*1000)/Y89</f>
        <v>11294.1176470588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 t="n">
        <v>147.4</v>
      </c>
      <c r="AQ90" s="192"/>
      <c r="AR90" s="192"/>
      <c r="AS90" s="55" t="e">
        <f aca="false">(AM90*1000)/AM89</f>
        <v>#DIV/0!</v>
      </c>
      <c r="AT90" s="56" t="n">
        <f aca="false">(AP90*1000)/AP89</f>
        <v>8933.33333333333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281</v>
      </c>
      <c r="T91" s="59" t="s">
        <v>154</v>
      </c>
      <c r="U91" s="59"/>
      <c r="V91" s="54" t="n">
        <v>0</v>
      </c>
      <c r="W91" s="54"/>
      <c r="X91" s="54"/>
      <c r="Y91" s="192" t="n">
        <v>1.33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7</v>
      </c>
      <c r="Z92" s="192"/>
      <c r="AA92" s="192"/>
      <c r="AB92" s="60" t="e">
        <f aca="false">(V92*1000)/V91</f>
        <v>#DIV/0!</v>
      </c>
      <c r="AC92" s="61" t="n">
        <f aca="false">(Y92*1000)/Y91</f>
        <v>5263.15789473684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24.4" hidden="false" customHeight="true" outlineLevel="0" collapsed="false">
      <c r="A94" s="95" t="s">
        <v>32</v>
      </c>
      <c r="B94" s="196" t="s">
        <v>188</v>
      </c>
      <c r="C94" s="196" t="s">
        <v>170</v>
      </c>
      <c r="D94" s="196"/>
      <c r="E94" s="196"/>
      <c r="F94" s="196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106" t="s">
        <v>188</v>
      </c>
      <c r="T94" s="106" t="s">
        <v>170</v>
      </c>
      <c r="U94" s="106"/>
      <c r="V94" s="106"/>
      <c r="W94" s="106"/>
      <c r="X94" s="197" t="s">
        <v>171</v>
      </c>
      <c r="Y94" s="107" t="s">
        <v>172</v>
      </c>
      <c r="Z94" s="107" t="s">
        <v>173</v>
      </c>
      <c r="AA94" s="197" t="s">
        <v>174</v>
      </c>
      <c r="AB94" s="197" t="s">
        <v>189</v>
      </c>
      <c r="AC94" s="107" t="s">
        <v>176</v>
      </c>
      <c r="AD94" s="107"/>
      <c r="AE94" s="107"/>
      <c r="AF94" s="107"/>
      <c r="AG94" s="107"/>
      <c r="AI94" s="105" t="s">
        <v>32</v>
      </c>
      <c r="AJ94" s="106" t="s">
        <v>188</v>
      </c>
      <c r="AK94" s="106" t="s">
        <v>170</v>
      </c>
      <c r="AL94" s="106"/>
      <c r="AM94" s="106"/>
      <c r="AN94" s="106"/>
      <c r="AO94" s="197" t="s">
        <v>171</v>
      </c>
      <c r="AP94" s="107" t="s">
        <v>172</v>
      </c>
      <c r="AQ94" s="107" t="s">
        <v>173</v>
      </c>
      <c r="AR94" s="197" t="s">
        <v>174</v>
      </c>
      <c r="AS94" s="197" t="s">
        <v>189</v>
      </c>
      <c r="AT94" s="107" t="s">
        <v>176</v>
      </c>
      <c r="AU94" s="107"/>
      <c r="AV94" s="107"/>
      <c r="AW94" s="107"/>
      <c r="AX94" s="107"/>
    </row>
    <row r="95" customFormat="false" ht="62.1" hidden="false" customHeight="true" outlineLevel="0" collapsed="false">
      <c r="A95" s="95"/>
      <c r="B95" s="196"/>
      <c r="C95" s="196"/>
      <c r="D95" s="196"/>
      <c r="E95" s="196"/>
      <c r="F95" s="196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106"/>
      <c r="T95" s="106"/>
      <c r="U95" s="106"/>
      <c r="V95" s="106"/>
      <c r="W95" s="106"/>
      <c r="X95" s="197"/>
      <c r="Y95" s="107"/>
      <c r="Z95" s="107"/>
      <c r="AA95" s="197"/>
      <c r="AB95" s="197"/>
      <c r="AC95" s="107" t="s">
        <v>177</v>
      </c>
      <c r="AD95" s="199" t="s">
        <v>178</v>
      </c>
      <c r="AE95" s="199" t="s">
        <v>179</v>
      </c>
      <c r="AF95" s="199" t="s">
        <v>180</v>
      </c>
      <c r="AG95" s="107" t="s">
        <v>181</v>
      </c>
      <c r="AI95" s="105"/>
      <c r="AJ95" s="106"/>
      <c r="AK95" s="106"/>
      <c r="AL95" s="106"/>
      <c r="AM95" s="106"/>
      <c r="AN95" s="106"/>
      <c r="AO95" s="197"/>
      <c r="AP95" s="107"/>
      <c r="AQ95" s="107"/>
      <c r="AR95" s="197"/>
      <c r="AS95" s="197"/>
      <c r="AT95" s="107" t="s">
        <v>177</v>
      </c>
      <c r="AU95" s="199" t="s">
        <v>178</v>
      </c>
      <c r="AV95" s="199" t="s">
        <v>179</v>
      </c>
      <c r="AW95" s="199" t="s">
        <v>180</v>
      </c>
      <c r="AX95" s="107" t="s">
        <v>181</v>
      </c>
    </row>
    <row r="96" customFormat="false" ht="73.9" hidden="false" customHeight="true" outlineLevel="0" collapsed="false">
      <c r="A96" s="167" t="s">
        <v>39</v>
      </c>
      <c r="B96" s="200" t="str">
        <f aca="false">C5</f>
        <v>Администрация Воскресенского сельского поселения Савинского муниципального района Ивановской области</v>
      </c>
      <c r="C96" s="200" t="str">
        <f aca="false">T96</f>
        <v>Энергосбережение и повышение энергетической эффективности в Администрации Воскресенского сельского поселения</v>
      </c>
      <c r="D96" s="200"/>
      <c r="E96" s="200"/>
      <c r="F96" s="200"/>
      <c r="G96" s="201" t="str">
        <f aca="false">X96</f>
        <v>постановление администрации Воскресенского сельского поселения от  24.02.2025     № 11-п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Администрация Воскресенского сельского поселения Савинского муниципального района Ивановской области</v>
      </c>
      <c r="T96" s="74" t="s">
        <v>282</v>
      </c>
      <c r="U96" s="74"/>
      <c r="V96" s="74"/>
      <c r="W96" s="74"/>
      <c r="X96" s="203" t="s">
        <v>283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284</v>
      </c>
      <c r="AK96" s="74" t="s">
        <v>282</v>
      </c>
      <c r="AL96" s="74"/>
      <c r="AM96" s="74"/>
      <c r="AN96" s="74"/>
      <c r="AO96" s="203" t="s">
        <v>285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22.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45.7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289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288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292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customFormat="false" ht="38.25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R106" s="125" t="s">
        <v>32</v>
      </c>
      <c r="S106" s="126" t="s">
        <v>208</v>
      </c>
      <c r="T106" s="126"/>
      <c r="U106" s="126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I106" s="125" t="s">
        <v>45</v>
      </c>
      <c r="AJ106" s="126"/>
      <c r="AK106" s="126"/>
      <c r="AL106" s="126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customFormat="false" ht="31.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125"/>
      <c r="S107" s="126"/>
      <c r="T107" s="126"/>
      <c r="U107" s="126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I107" s="125" t="s">
        <v>185</v>
      </c>
      <c r="AJ107" s="126"/>
      <c r="AK107" s="126"/>
      <c r="AL107" s="126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R109" s="51" t="s">
        <v>39</v>
      </c>
      <c r="S109" s="191" t="s">
        <v>219</v>
      </c>
      <c r="T109" s="191"/>
      <c r="U109" s="191"/>
      <c r="V109" s="75"/>
      <c r="W109" s="75"/>
      <c r="X109" s="75"/>
      <c r="Y109" s="112"/>
      <c r="Z109" s="112"/>
      <c r="AA109" s="112"/>
      <c r="AB109" s="75"/>
      <c r="AC109" s="75"/>
      <c r="AD109" s="75"/>
      <c r="AE109" s="75"/>
      <c r="AF109" s="75"/>
      <c r="AG109" s="75"/>
      <c r="AI109" s="51"/>
      <c r="AJ109" s="191" t="s">
        <v>291</v>
      </c>
      <c r="AK109" s="191"/>
      <c r="AL109" s="191"/>
      <c r="AM109" s="75"/>
      <c r="AN109" s="75"/>
      <c r="AO109" s="75"/>
      <c r="AP109" s="112"/>
      <c r="AQ109" s="112"/>
      <c r="AR109" s="112"/>
      <c r="AS109" s="75"/>
      <c r="AT109" s="75"/>
      <c r="AU109" s="59"/>
      <c r="AV109" s="75"/>
      <c r="AW109" s="75"/>
      <c r="AX109" s="75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R110" s="51" t="s">
        <v>42</v>
      </c>
      <c r="S110" s="59"/>
      <c r="T110" s="59"/>
      <c r="U110" s="59"/>
      <c r="V110" s="75"/>
      <c r="W110" s="75"/>
      <c r="X110" s="75"/>
      <c r="Y110" s="112"/>
      <c r="Z110" s="112"/>
      <c r="AA110" s="112"/>
      <c r="AB110" s="75"/>
      <c r="AC110" s="75"/>
      <c r="AD110" s="75"/>
      <c r="AE110" s="75"/>
      <c r="AF110" s="75"/>
      <c r="AG110" s="75"/>
      <c r="AI110" s="51" t="s">
        <v>293</v>
      </c>
      <c r="AJ110" s="59"/>
      <c r="AK110" s="59"/>
      <c r="AL110" s="59"/>
      <c r="AM110" s="75"/>
      <c r="AN110" s="75"/>
      <c r="AO110" s="75"/>
      <c r="AP110" s="112"/>
      <c r="AQ110" s="112"/>
      <c r="AR110" s="112"/>
      <c r="AS110" s="75"/>
      <c r="AT110" s="75"/>
      <c r="AU110" s="75"/>
      <c r="AV110" s="75"/>
      <c r="AW110" s="75"/>
      <c r="AX110" s="75"/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zYzfuIahkWvLDuvAlMRlFv2ACZZjR8bTM1Wpa2MBuifpKJNNGYvYz16IoNW/9zlaZ3vWdCP5N5tgQaJGB7Zqcw==" saltValue="XxVAoH/yAu2rG8XmsgsvJQ==" spinCount="100000" sheet="true" objects="true" scenarios="true"/>
  <mergeCells count="735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S109:U109"/>
    <mergeCell ref="AJ109:AL109"/>
    <mergeCell ref="A110:P110"/>
    <mergeCell ref="S110:U110"/>
    <mergeCell ref="AJ110:AL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voskradmsmr@mail.ru"/>
    <hyperlink ref="T13" r:id="rId2" display="voskradmsmr@mail.ru"/>
    <hyperlink ref="AK13" r:id="rId3" display="voskradmsmr@mail.ru"/>
    <hyperlink ref="C22" r:id="rId4" display="voskradmsmr@mail.ru"/>
  </hyperlinks>
  <printOptions headings="false" gridLines="false" gridLinesSet="true" horizontalCentered="false" verticalCentered="false"/>
  <pageMargins left="0.3875" right="0.370833333333333" top="0.608333333333333" bottom="0.331944444444444" header="0.343055555555556" footer="0.066666666666666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91" colorId="64" zoomScale="75" zoomScaleNormal="75" zoomScalePageLayoutView="100" workbookViewId="0">
      <selection pane="topLeft" activeCell="C12" activeCellId="0" sqref="C12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5"/>
    <col collapsed="false" customWidth="true" hidden="false" outlineLevel="0" max="31" min="31" style="4" width="14.43"/>
    <col collapsed="false" customWidth="true" hidden="false" outlineLevel="0" max="32" min="32" style="4" width="11.57"/>
    <col collapsed="false" customWidth="true" hidden="false" outlineLevel="0" max="33" min="33" style="4" width="14.43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5"/>
    <col collapsed="false" customWidth="true" hidden="false" outlineLevel="0" max="48" min="48" style="4" width="14.43"/>
    <col collapsed="false" customWidth="true" hidden="false" outlineLevel="0" max="49" min="49" style="4" width="11.57"/>
    <col collapsed="false" customWidth="true" hidden="false" outlineLevel="0" max="50" min="50" style="4" width="14.43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Администрация Архиповского сельского поселения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294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294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3711017416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3711017416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3711017416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155700, Ивановская область Савинский район село Архиповка улица Советская д.3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295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295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296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296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297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298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299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300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301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301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301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302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302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302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219" t="s">
        <v>297</v>
      </c>
      <c r="D19" s="219"/>
      <c r="E19" s="219"/>
      <c r="F19" s="219"/>
      <c r="G19" s="219"/>
      <c r="H19" s="219"/>
      <c r="I19" s="219"/>
      <c r="J19" s="219"/>
      <c r="R19" s="13" t="s">
        <v>60</v>
      </c>
      <c r="S19" s="14" t="s">
        <v>40</v>
      </c>
      <c r="T19" s="12" t="s">
        <v>296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219" t="s">
        <v>300</v>
      </c>
      <c r="D20" s="219"/>
      <c r="E20" s="219"/>
      <c r="F20" s="219"/>
      <c r="G20" s="219"/>
      <c r="H20" s="219"/>
      <c r="I20" s="219"/>
      <c r="J20" s="219"/>
      <c r="R20" s="13" t="s">
        <v>62</v>
      </c>
      <c r="S20" s="14" t="s">
        <v>43</v>
      </c>
      <c r="T20" s="12" t="s">
        <v>299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219" t="s">
        <v>301</v>
      </c>
      <c r="D21" s="219"/>
      <c r="E21" s="219"/>
      <c r="F21" s="219"/>
      <c r="G21" s="219"/>
      <c r="H21" s="219"/>
      <c r="I21" s="219"/>
      <c r="J21" s="219"/>
      <c r="R21" s="13" t="s">
        <v>64</v>
      </c>
      <c r="S21" s="14" t="s">
        <v>46</v>
      </c>
      <c r="T21" s="12" t="s">
        <v>301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220" t="s">
        <v>302</v>
      </c>
      <c r="D22" s="220"/>
      <c r="E22" s="220"/>
      <c r="F22" s="220"/>
      <c r="G22" s="220"/>
      <c r="H22" s="220"/>
      <c r="I22" s="220"/>
      <c r="J22" s="220"/>
      <c r="R22" s="13" t="s">
        <v>65</v>
      </c>
      <c r="S22" s="14" t="s">
        <v>48</v>
      </c>
      <c r="T22" s="17" t="s">
        <v>302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22" t="s">
        <v>70</v>
      </c>
      <c r="T25" s="22"/>
      <c r="U25" s="22"/>
      <c r="V25" s="22"/>
      <c r="W25" s="22"/>
      <c r="X25" s="75" t="n">
        <v>1</v>
      </c>
      <c r="Y25" s="75"/>
      <c r="Z25" s="75"/>
      <c r="AA25" s="75"/>
      <c r="AI25" s="13" t="s">
        <v>39</v>
      </c>
      <c r="AJ25" s="22" t="s">
        <v>70</v>
      </c>
      <c r="AK25" s="22"/>
      <c r="AL25" s="22"/>
      <c r="AM25" s="22"/>
      <c r="AN25" s="22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22" t="s">
        <v>71</v>
      </c>
      <c r="T26" s="22"/>
      <c r="U26" s="22"/>
      <c r="V26" s="22"/>
      <c r="W26" s="22"/>
      <c r="X26" s="75" t="n">
        <v>1</v>
      </c>
      <c r="Y26" s="75"/>
      <c r="Z26" s="75"/>
      <c r="AA26" s="75"/>
      <c r="AI26" s="13" t="s">
        <v>42</v>
      </c>
      <c r="AJ26" s="22" t="s">
        <v>71</v>
      </c>
      <c r="AK26" s="22"/>
      <c r="AL26" s="22"/>
      <c r="AM26" s="22"/>
      <c r="AN26" s="22"/>
      <c r="AO26" s="75" t="n">
        <v>1</v>
      </c>
      <c r="AP26" s="75"/>
      <c r="AQ26" s="75"/>
      <c r="AR26" s="75"/>
    </row>
    <row r="27" customFormat="false" ht="13.9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132.1</v>
      </c>
      <c r="H27" s="163"/>
      <c r="I27" s="163"/>
      <c r="J27" s="163"/>
      <c r="R27" s="13" t="s">
        <v>45</v>
      </c>
      <c r="S27" s="22" t="s">
        <v>72</v>
      </c>
      <c r="T27" s="22"/>
      <c r="U27" s="22"/>
      <c r="V27" s="22"/>
      <c r="W27" s="22"/>
      <c r="X27" s="75" t="n">
        <v>132.1</v>
      </c>
      <c r="Y27" s="75"/>
      <c r="Z27" s="75"/>
      <c r="AA27" s="75"/>
      <c r="AI27" s="13" t="s">
        <v>45</v>
      </c>
      <c r="AJ27" s="22" t="s">
        <v>72</v>
      </c>
      <c r="AK27" s="22"/>
      <c r="AL27" s="22"/>
      <c r="AM27" s="22"/>
      <c r="AN27" s="22"/>
      <c r="AO27" s="75" t="n">
        <v>132.1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25" t="s">
        <v>73</v>
      </c>
      <c r="T28" s="25"/>
      <c r="U28" s="25"/>
      <c r="V28" s="25"/>
      <c r="W28" s="25"/>
      <c r="X28" s="77" t="n">
        <f aca="false">X29+X32</f>
        <v>1</v>
      </c>
      <c r="Y28" s="77"/>
      <c r="Z28" s="77"/>
      <c r="AA28" s="77"/>
      <c r="AI28" s="24" t="s">
        <v>47</v>
      </c>
      <c r="AJ28" s="25" t="s">
        <v>73</v>
      </c>
      <c r="AK28" s="25"/>
      <c r="AL28" s="25"/>
      <c r="AM28" s="25"/>
      <c r="AN28" s="25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25" t="s">
        <v>75</v>
      </c>
      <c r="T29" s="25"/>
      <c r="U29" s="25"/>
      <c r="V29" s="25"/>
      <c r="W29" s="25"/>
      <c r="X29" s="77" t="n">
        <f aca="false">X30+X31</f>
        <v>1</v>
      </c>
      <c r="Y29" s="77"/>
      <c r="Z29" s="77"/>
      <c r="AA29" s="77"/>
      <c r="AI29" s="24" t="s">
        <v>74</v>
      </c>
      <c r="AJ29" s="25" t="s">
        <v>75</v>
      </c>
      <c r="AK29" s="25"/>
      <c r="AL29" s="25"/>
      <c r="AM29" s="25"/>
      <c r="AN29" s="25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22" t="s">
        <v>77</v>
      </c>
      <c r="T30" s="22"/>
      <c r="U30" s="22"/>
      <c r="V30" s="22"/>
      <c r="W30" s="22"/>
      <c r="X30" s="75" t="n">
        <v>0</v>
      </c>
      <c r="Y30" s="75"/>
      <c r="Z30" s="75"/>
      <c r="AA30" s="75"/>
      <c r="AI30" s="13" t="s">
        <v>76</v>
      </c>
      <c r="AJ30" s="22" t="s">
        <v>77</v>
      </c>
      <c r="AK30" s="22"/>
      <c r="AL30" s="22"/>
      <c r="AM30" s="22"/>
      <c r="AN30" s="22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1</v>
      </c>
      <c r="H31" s="163"/>
      <c r="I31" s="163"/>
      <c r="J31" s="163"/>
      <c r="R31" s="13" t="s">
        <v>78</v>
      </c>
      <c r="S31" s="22" t="s">
        <v>79</v>
      </c>
      <c r="T31" s="22"/>
      <c r="U31" s="22"/>
      <c r="V31" s="22"/>
      <c r="W31" s="22"/>
      <c r="X31" s="75" t="n">
        <v>1</v>
      </c>
      <c r="Y31" s="75"/>
      <c r="Z31" s="75"/>
      <c r="AA31" s="75"/>
      <c r="AI31" s="13" t="s">
        <v>78</v>
      </c>
      <c r="AJ31" s="22" t="s">
        <v>79</v>
      </c>
      <c r="AK31" s="22"/>
      <c r="AL31" s="22"/>
      <c r="AM31" s="22"/>
      <c r="AN31" s="22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22" t="s">
        <v>81</v>
      </c>
      <c r="T32" s="22"/>
      <c r="U32" s="22"/>
      <c r="V32" s="22"/>
      <c r="W32" s="22"/>
      <c r="X32" s="75" t="n">
        <v>0</v>
      </c>
      <c r="Y32" s="75"/>
      <c r="Z32" s="75"/>
      <c r="AA32" s="75"/>
      <c r="AI32" s="13" t="s">
        <v>80</v>
      </c>
      <c r="AJ32" s="22" t="s">
        <v>81</v>
      </c>
      <c r="AK32" s="22"/>
      <c r="AL32" s="22"/>
      <c r="AM32" s="22"/>
      <c r="AN32" s="22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4</v>
      </c>
      <c r="H33" s="163"/>
      <c r="I33" s="163"/>
      <c r="J33" s="163"/>
      <c r="R33" s="13" t="s">
        <v>50</v>
      </c>
      <c r="S33" s="22" t="s">
        <v>82</v>
      </c>
      <c r="T33" s="22"/>
      <c r="U33" s="22"/>
      <c r="V33" s="22"/>
      <c r="W33" s="22"/>
      <c r="X33" s="75" t="n">
        <v>4</v>
      </c>
      <c r="Y33" s="75"/>
      <c r="Z33" s="75"/>
      <c r="AA33" s="75"/>
      <c r="AI33" s="13" t="s">
        <v>50</v>
      </c>
      <c r="AJ33" s="22" t="s">
        <v>82</v>
      </c>
      <c r="AK33" s="22"/>
      <c r="AL33" s="22"/>
      <c r="AM33" s="22"/>
      <c r="AN33" s="22"/>
      <c r="AO33" s="75" t="n">
        <v>5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22" t="s">
        <v>83</v>
      </c>
      <c r="T34" s="22"/>
      <c r="U34" s="22"/>
      <c r="V34" s="22"/>
      <c r="W34" s="22"/>
      <c r="X34" s="75" t="n">
        <v>0</v>
      </c>
      <c r="Y34" s="75"/>
      <c r="Z34" s="75"/>
      <c r="AA34" s="75"/>
      <c r="AI34" s="13" t="s">
        <v>58</v>
      </c>
      <c r="AJ34" s="22" t="s">
        <v>83</v>
      </c>
      <c r="AK34" s="22"/>
      <c r="AL34" s="22"/>
      <c r="AM34" s="22"/>
      <c r="AN34" s="22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22" t="s">
        <v>273</v>
      </c>
      <c r="T35" s="22"/>
      <c r="U35" s="22"/>
      <c r="V35" s="22"/>
      <c r="W35" s="22"/>
      <c r="X35" s="59" t="n">
        <v>1</v>
      </c>
      <c r="Y35" s="59"/>
      <c r="Z35" s="59"/>
      <c r="AA35" s="59"/>
      <c r="AI35" s="13" t="s">
        <v>272</v>
      </c>
      <c r="AJ35" s="22" t="s">
        <v>273</v>
      </c>
      <c r="AK35" s="22"/>
      <c r="AL35" s="22"/>
      <c r="AM35" s="22"/>
      <c r="AN35" s="22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22" t="s">
        <v>275</v>
      </c>
      <c r="T36" s="22"/>
      <c r="U36" s="22"/>
      <c r="V36" s="22"/>
      <c r="W36" s="22"/>
      <c r="X36" s="59" t="n">
        <v>0</v>
      </c>
      <c r="Y36" s="59"/>
      <c r="Z36" s="59"/>
      <c r="AA36" s="59"/>
      <c r="AI36" s="13" t="s">
        <v>274</v>
      </c>
      <c r="AJ36" s="22" t="s">
        <v>275</v>
      </c>
      <c r="AK36" s="22"/>
      <c r="AL36" s="22"/>
      <c r="AM36" s="22"/>
      <c r="AN36" s="22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22" t="s">
        <v>276</v>
      </c>
      <c r="T37" s="22"/>
      <c r="U37" s="22"/>
      <c r="V37" s="22"/>
      <c r="W37" s="22"/>
      <c r="X37" s="59" t="n">
        <v>0</v>
      </c>
      <c r="Y37" s="59"/>
      <c r="Z37" s="59"/>
      <c r="AA37" s="59"/>
      <c r="AI37" s="13" t="s">
        <v>86</v>
      </c>
      <c r="AJ37" s="22" t="s">
        <v>276</v>
      </c>
      <c r="AK37" s="22"/>
      <c r="AL37" s="22"/>
      <c r="AM37" s="22"/>
      <c r="AN37" s="22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22" t="s">
        <v>278</v>
      </c>
      <c r="T38" s="22"/>
      <c r="U38" s="22"/>
      <c r="V38" s="22"/>
      <c r="W38" s="22"/>
      <c r="X38" s="59" t="n">
        <v>1</v>
      </c>
      <c r="Y38" s="59"/>
      <c r="Z38" s="59"/>
      <c r="AA38" s="59"/>
      <c r="AI38" s="13" t="s">
        <v>277</v>
      </c>
      <c r="AJ38" s="22" t="s">
        <v>278</v>
      </c>
      <c r="AK38" s="22"/>
      <c r="AL38" s="22"/>
      <c r="AM38" s="22"/>
      <c r="AN38" s="22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31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36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/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/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/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/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/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/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/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/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18</v>
      </c>
      <c r="H60" s="169"/>
      <c r="I60" s="169" t="n">
        <v>1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18</v>
      </c>
      <c r="Y60" s="79"/>
      <c r="Z60" s="79" t="n">
        <v>1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18</v>
      </c>
      <c r="AP60" s="79"/>
      <c r="AQ60" s="79" t="n">
        <v>1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5</v>
      </c>
      <c r="H61" s="169"/>
      <c r="I61" s="169" t="n">
        <v>0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0</v>
      </c>
      <c r="Y61" s="79"/>
      <c r="Z61" s="79" t="n">
        <v>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0</v>
      </c>
      <c r="AP61" s="79"/>
      <c r="AQ61" s="79" t="n">
        <v>0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5</v>
      </c>
      <c r="H62" s="169"/>
      <c r="I62" s="169" t="n">
        <v>0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0</v>
      </c>
      <c r="AP62" s="79"/>
      <c r="AQ62" s="79" t="n">
        <v>0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221" t="n">
        <v>12089</v>
      </c>
      <c r="F73" s="221"/>
      <c r="G73" s="221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3116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37965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221" t="n">
        <v>131</v>
      </c>
      <c r="F74" s="221"/>
      <c r="G74" s="221"/>
      <c r="H74" s="188" t="n">
        <v>0</v>
      </c>
      <c r="I74" s="188"/>
      <c r="J74" s="188"/>
      <c r="K74" s="189" t="n">
        <f aca="false">(E74*1000)/E73</f>
        <v>10.8362974605013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29.2</v>
      </c>
      <c r="W74" s="54"/>
      <c r="X74" s="54"/>
      <c r="Y74" s="192" t="n">
        <v>0</v>
      </c>
      <c r="Z74" s="192"/>
      <c r="AA74" s="192"/>
      <c r="AB74" s="55" t="n">
        <f aca="false">(V74*1000)/V73</f>
        <v>9.37098844672657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315.1</v>
      </c>
      <c r="AN74" s="54"/>
      <c r="AO74" s="54"/>
      <c r="AP74" s="192"/>
      <c r="AQ74" s="192"/>
      <c r="AR74" s="192"/>
      <c r="AS74" s="55" t="n">
        <f aca="false">(AM74*1000)/AM73</f>
        <v>8.29974976952456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221" t="n">
        <v>0</v>
      </c>
      <c r="F75" s="221"/>
      <c r="G75" s="221"/>
      <c r="H75" s="221" t="n">
        <v>82.9</v>
      </c>
      <c r="I75" s="221"/>
      <c r="J75" s="221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23.4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 t="n">
        <v>38.4</v>
      </c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221" t="n">
        <v>0</v>
      </c>
      <c r="F76" s="221"/>
      <c r="G76" s="221"/>
      <c r="H76" s="221" t="n">
        <v>393.7</v>
      </c>
      <c r="I76" s="221"/>
      <c r="J76" s="221"/>
      <c r="K76" s="189" t="e">
        <f aca="false">(E76*1000)/E75</f>
        <v>#DIV/0!</v>
      </c>
      <c r="L76" s="190" t="n">
        <f aca="false">(H76*1000)/H75</f>
        <v>4749.09529553679</v>
      </c>
      <c r="R76" s="51" t="s">
        <v>123</v>
      </c>
      <c r="S76" s="191"/>
      <c r="T76" s="59" t="s">
        <v>134</v>
      </c>
      <c r="U76" s="59"/>
      <c r="V76" s="54" t="n">
        <v>76.1</v>
      </c>
      <c r="W76" s="54"/>
      <c r="X76" s="54"/>
      <c r="Y76" s="192" t="n">
        <v>0</v>
      </c>
      <c r="Z76" s="192"/>
      <c r="AA76" s="192"/>
      <c r="AB76" s="55" t="n">
        <f aca="false">(V76*1000)/V75</f>
        <v>3252.13675213675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 t="n">
        <v>124.8</v>
      </c>
      <c r="AQ76" s="192"/>
      <c r="AR76" s="192"/>
      <c r="AS76" s="55" t="e">
        <f aca="false">(AM76*1000)/AM75</f>
        <v>#DIV/0!</v>
      </c>
      <c r="AT76" s="56" t="n">
        <f aca="false">(AP76*1000)/AP75</f>
        <v>3250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221" t="n">
        <v>12</v>
      </c>
      <c r="F77" s="221"/>
      <c r="G77" s="221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11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28</v>
      </c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0.6</v>
      </c>
      <c r="F78" s="188"/>
      <c r="G78" s="188"/>
      <c r="H78" s="188" t="n">
        <v>0</v>
      </c>
      <c r="I78" s="188"/>
      <c r="J78" s="188"/>
      <c r="K78" s="189" t="n">
        <f aca="false">(E78*1000)/E77</f>
        <v>50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0.46</v>
      </c>
      <c r="W78" s="54"/>
      <c r="X78" s="54"/>
      <c r="Y78" s="192" t="n">
        <v>0</v>
      </c>
      <c r="Z78" s="192"/>
      <c r="AA78" s="192"/>
      <c r="AB78" s="55" t="n">
        <f aca="false">(V78*1000)/V77</f>
        <v>41.8181818181818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1.2</v>
      </c>
      <c r="AN78" s="54"/>
      <c r="AO78" s="54"/>
      <c r="AP78" s="192"/>
      <c r="AQ78" s="192"/>
      <c r="AR78" s="192"/>
      <c r="AS78" s="55" t="n">
        <f aca="false">(AM78*1000)/AM77</f>
        <v>42.8571428571429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106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I94" s="105" t="s">
        <v>32</v>
      </c>
      <c r="AJ94" s="106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customFormat="false" ht="46.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106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I95" s="105"/>
      <c r="AJ95" s="106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25" t="str">
        <f aca="false">C5</f>
        <v>Администрация Архиповского сельского поселения</v>
      </c>
      <c r="C96" s="225" t="str">
        <f aca="false">T96</f>
        <v>Энергосбережение и повышение энергетической эффективности в Администрации Архиповского сельского поселения</v>
      </c>
      <c r="D96" s="225"/>
      <c r="E96" s="225"/>
      <c r="F96" s="225"/>
      <c r="G96" s="226" t="s">
        <v>303</v>
      </c>
      <c r="H96" s="227" t="n">
        <v>2026</v>
      </c>
      <c r="I96" s="227" t="n">
        <v>2032</v>
      </c>
      <c r="J96" s="227" t="n">
        <f aca="false">AA96</f>
        <v>7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">
        <v>304</v>
      </c>
      <c r="T96" s="74" t="s">
        <v>305</v>
      </c>
      <c r="U96" s="74"/>
      <c r="V96" s="74"/>
      <c r="W96" s="74"/>
      <c r="X96" s="113" t="s">
        <v>306</v>
      </c>
      <c r="Y96" s="112" t="n">
        <v>2019</v>
      </c>
      <c r="Z96" s="112" t="n">
        <v>2025</v>
      </c>
      <c r="AA96" s="112" t="n">
        <v>7</v>
      </c>
      <c r="AB96" s="35" t="s">
        <v>27</v>
      </c>
      <c r="AC96" s="112" t="n"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304</v>
      </c>
      <c r="AK96" s="74" t="s">
        <v>305</v>
      </c>
      <c r="AL96" s="74"/>
      <c r="AM96" s="74"/>
      <c r="AN96" s="74"/>
      <c r="AO96" s="113" t="s">
        <v>306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3.9" hidden="false" customHeight="false" outlineLevel="0" collapsed="false">
      <c r="A97" s="167" t="s">
        <v>42</v>
      </c>
      <c r="B97" s="168"/>
      <c r="C97" s="168"/>
      <c r="D97" s="168"/>
      <c r="E97" s="168"/>
      <c r="F97" s="168"/>
      <c r="G97" s="201"/>
      <c r="H97" s="103"/>
      <c r="I97" s="103"/>
      <c r="J97" s="103"/>
      <c r="K97" s="103"/>
      <c r="L97" s="103"/>
      <c r="M97" s="103"/>
      <c r="N97" s="103"/>
      <c r="O97" s="103"/>
      <c r="P97" s="103"/>
      <c r="R97" s="51" t="s">
        <v>42</v>
      </c>
      <c r="S97" s="34"/>
      <c r="T97" s="34"/>
      <c r="U97" s="34"/>
      <c r="V97" s="34"/>
      <c r="W97" s="34"/>
      <c r="X97" s="114"/>
      <c r="Y97" s="75"/>
      <c r="Z97" s="75"/>
      <c r="AA97" s="75"/>
      <c r="AB97" s="59"/>
      <c r="AC97" s="75"/>
      <c r="AD97" s="75"/>
      <c r="AE97" s="75"/>
      <c r="AF97" s="75"/>
      <c r="AG97" s="75"/>
      <c r="AI97" s="51" t="s">
        <v>42</v>
      </c>
      <c r="AJ97" s="34"/>
      <c r="AK97" s="34"/>
      <c r="AL97" s="34"/>
      <c r="AM97" s="34"/>
      <c r="AN97" s="34"/>
      <c r="AO97" s="114"/>
      <c r="AP97" s="75"/>
      <c r="AQ97" s="75"/>
      <c r="AR97" s="75"/>
      <c r="AS97" s="59"/>
      <c r="AT97" s="75"/>
      <c r="AU97" s="75"/>
      <c r="AV97" s="75"/>
      <c r="AW97" s="75"/>
      <c r="AX97" s="75"/>
    </row>
    <row r="98" customFormat="false" ht="15.75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9" t="s">
        <v>286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I98" s="9" t="s">
        <v>185</v>
      </c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</row>
    <row r="99" customFormat="false" ht="15" hidden="false" customHeight="fals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 t="s">
        <v>32</v>
      </c>
      <c r="S99" s="223" t="s">
        <v>287</v>
      </c>
      <c r="T99" s="223"/>
      <c r="U99" s="223"/>
      <c r="V99" s="223"/>
      <c r="W99" s="223"/>
      <c r="X99" s="223"/>
      <c r="Y99" s="223"/>
      <c r="Z99" s="223" t="s">
        <v>193</v>
      </c>
      <c r="AA99" s="223"/>
      <c r="AB99" s="223"/>
      <c r="AC99" s="223"/>
      <c r="AD99" s="223" t="s">
        <v>194</v>
      </c>
      <c r="AE99" s="223"/>
      <c r="AF99" s="223"/>
      <c r="AG99" s="223"/>
      <c r="AI99" s="105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23"/>
      <c r="AU99" s="223"/>
      <c r="AV99" s="223"/>
      <c r="AW99" s="223"/>
      <c r="AX99" s="223"/>
    </row>
    <row r="100" customFormat="false" ht="15.7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223"/>
      <c r="T100" s="223"/>
      <c r="U100" s="223"/>
      <c r="V100" s="223"/>
      <c r="W100" s="223"/>
      <c r="X100" s="223"/>
      <c r="Y100" s="223"/>
      <c r="Z100" s="223" t="s">
        <v>177</v>
      </c>
      <c r="AA100" s="223"/>
      <c r="AB100" s="223"/>
      <c r="AC100" s="215" t="s">
        <v>195</v>
      </c>
      <c r="AD100" s="215" t="s">
        <v>196</v>
      </c>
      <c r="AE100" s="215"/>
      <c r="AF100" s="223" t="s">
        <v>197</v>
      </c>
      <c r="AG100" s="223"/>
      <c r="AI100" s="105" t="s">
        <v>286</v>
      </c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223"/>
      <c r="AT100" s="215"/>
      <c r="AU100" s="215"/>
      <c r="AV100" s="215"/>
      <c r="AW100" s="223"/>
      <c r="AX100" s="223"/>
    </row>
    <row r="101" customFormat="false" ht="33.75" hidden="false" customHeight="tru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05"/>
      <c r="S101" s="223"/>
      <c r="T101" s="223"/>
      <c r="U101" s="223"/>
      <c r="V101" s="223"/>
      <c r="W101" s="223"/>
      <c r="X101" s="223"/>
      <c r="Y101" s="223"/>
      <c r="Z101" s="228" t="s">
        <v>178</v>
      </c>
      <c r="AA101" s="229" t="s">
        <v>179</v>
      </c>
      <c r="AB101" s="229" t="s">
        <v>180</v>
      </c>
      <c r="AC101" s="215"/>
      <c r="AD101" s="215" t="s">
        <v>198</v>
      </c>
      <c r="AE101" s="215" t="s">
        <v>199</v>
      </c>
      <c r="AF101" s="223" t="s">
        <v>134</v>
      </c>
      <c r="AG101" s="223"/>
      <c r="AI101" s="105" t="s">
        <v>32</v>
      </c>
      <c r="AJ101" s="223" t="s">
        <v>287</v>
      </c>
      <c r="AK101" s="223"/>
      <c r="AL101" s="223"/>
      <c r="AM101" s="223"/>
      <c r="AN101" s="223"/>
      <c r="AO101" s="223"/>
      <c r="AP101" s="223"/>
      <c r="AQ101" s="228" t="s">
        <v>193</v>
      </c>
      <c r="AR101" s="229"/>
      <c r="AS101" s="229"/>
      <c r="AT101" s="215"/>
      <c r="AU101" s="215" t="s">
        <v>194</v>
      </c>
      <c r="AV101" s="215"/>
      <c r="AW101" s="223"/>
      <c r="AX101" s="223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39</v>
      </c>
      <c r="S102" s="191"/>
      <c r="T102" s="191"/>
      <c r="U102" s="191"/>
      <c r="V102" s="191"/>
      <c r="W102" s="191"/>
      <c r="X102" s="191"/>
      <c r="Y102" s="191"/>
      <c r="Z102" s="75"/>
      <c r="AA102" s="75"/>
      <c r="AB102" s="209"/>
      <c r="AC102" s="209"/>
      <c r="AD102" s="59"/>
      <c r="AE102" s="75"/>
      <c r="AF102" s="59"/>
      <c r="AG102" s="59"/>
      <c r="AI102" s="13"/>
      <c r="AJ102" s="191"/>
      <c r="AK102" s="191"/>
      <c r="AL102" s="191"/>
      <c r="AM102" s="191"/>
      <c r="AN102" s="191"/>
      <c r="AO102" s="191"/>
      <c r="AP102" s="191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/>
      <c r="S103" s="32" t="s">
        <v>291</v>
      </c>
      <c r="T103" s="32"/>
      <c r="U103" s="32"/>
      <c r="V103" s="32"/>
      <c r="W103" s="32"/>
      <c r="X103" s="32"/>
      <c r="Y103" s="32"/>
      <c r="Z103" s="75" t="n">
        <v>0</v>
      </c>
      <c r="AA103" s="75" t="n">
        <v>0</v>
      </c>
      <c r="AB103" s="59" t="n">
        <v>0</v>
      </c>
      <c r="AC103" s="59"/>
      <c r="AD103" s="75" t="n">
        <v>0</v>
      </c>
      <c r="AE103" s="75" t="n">
        <v>0</v>
      </c>
      <c r="AF103" s="59" t="n">
        <v>0</v>
      </c>
      <c r="AG103" s="59"/>
      <c r="AI103" s="13"/>
      <c r="AJ103" s="32"/>
      <c r="AK103" s="32"/>
      <c r="AL103" s="32"/>
      <c r="AM103" s="32"/>
      <c r="AN103" s="32"/>
      <c r="AO103" s="32"/>
      <c r="AP103" s="32"/>
      <c r="AQ103" s="75" t="s">
        <v>179</v>
      </c>
      <c r="AR103" s="75" t="s">
        <v>290</v>
      </c>
      <c r="AS103" s="59"/>
      <c r="AT103" s="59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 t="s">
        <v>292</v>
      </c>
      <c r="AK104" s="9"/>
      <c r="AL104" s="9"/>
      <c r="AM104" s="9"/>
      <c r="AN104" s="9"/>
      <c r="AO104" s="9"/>
      <c r="AP104" s="9"/>
      <c r="AQ104" s="9" t="n">
        <v>0</v>
      </c>
      <c r="AR104" s="9" t="n">
        <v>0</v>
      </c>
      <c r="AS104" s="9" t="n">
        <v>0</v>
      </c>
      <c r="AT104" s="9"/>
      <c r="AU104" s="9"/>
      <c r="AV104" s="9"/>
      <c r="AW104" s="9"/>
      <c r="AX104" s="9"/>
    </row>
    <row r="105" customFormat="false" ht="38.2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125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I105" s="125" t="s">
        <v>42</v>
      </c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5"/>
      <c r="AT105" s="215"/>
      <c r="AU105" s="215"/>
      <c r="AV105" s="215"/>
      <c r="AW105" s="215"/>
      <c r="AX105" s="215"/>
    </row>
    <row r="106" customFormat="false" ht="28.85" hidden="false" customHeight="fals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R106" s="125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I106" s="125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6"/>
      <c r="AT106" s="216"/>
      <c r="AU106" s="216"/>
      <c r="AV106" s="216"/>
      <c r="AW106" s="216"/>
      <c r="AX106" s="216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  <c r="AI107" s="51" t="s">
        <v>185</v>
      </c>
      <c r="AJ107" s="59"/>
      <c r="AK107" s="59"/>
      <c r="AL107" s="59"/>
      <c r="AM107" s="59"/>
      <c r="AN107" s="59"/>
      <c r="AO107" s="59"/>
      <c r="AP107" s="59"/>
      <c r="AQ107" s="75"/>
      <c r="AR107" s="75"/>
      <c r="AS107" s="75"/>
      <c r="AT107" s="75"/>
      <c r="AU107" s="59"/>
      <c r="AV107" s="75"/>
      <c r="AW107" s="32"/>
      <c r="AX107" s="32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191"/>
      <c r="T108" s="191"/>
      <c r="U108" s="191"/>
      <c r="V108" s="75"/>
      <c r="W108" s="75"/>
      <c r="X108" s="75"/>
      <c r="Y108" s="112"/>
      <c r="Z108" s="112"/>
      <c r="AA108" s="112"/>
      <c r="AB108" s="75"/>
      <c r="AC108" s="75"/>
      <c r="AD108" s="75"/>
      <c r="AE108" s="75"/>
      <c r="AF108" s="75"/>
      <c r="AG108" s="75"/>
      <c r="AI108" s="51" t="s">
        <v>186</v>
      </c>
      <c r="AJ108" s="191"/>
      <c r="AK108" s="191"/>
      <c r="AL108" s="191"/>
      <c r="AM108" s="59"/>
      <c r="AN108" s="59"/>
      <c r="AO108" s="59"/>
      <c r="AP108" s="35"/>
      <c r="AQ108" s="112"/>
      <c r="AR108" s="112"/>
      <c r="AS108" s="75"/>
      <c r="AT108" s="75"/>
      <c r="AU108" s="59"/>
      <c r="AV108" s="75"/>
      <c r="AW108" s="75"/>
      <c r="AX108" s="75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mrBqnmLSKckXJlCjnWQap5LbQ6VbkMl70R/DiXawnqk9Vd/ti7jCx0tKM/a2Tvax+i56cLEDYcQQ9ylIehTlig==" saltValue="aoPRV1GavDbeChmalLZMUQ==" spinCount="100000" sheet="true" objects="true" scenarios="true"/>
  <mergeCells count="727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T97:W97"/>
    <mergeCell ref="AK97:AN97"/>
    <mergeCell ref="C98:F98"/>
    <mergeCell ref="R98:AG98"/>
    <mergeCell ref="AI98:AX98"/>
    <mergeCell ref="C99:F99"/>
    <mergeCell ref="R99:R101"/>
    <mergeCell ref="S99:Y101"/>
    <mergeCell ref="Z99:AC99"/>
    <mergeCell ref="AD99:AG99"/>
    <mergeCell ref="AI99:AI101"/>
    <mergeCell ref="AJ99:AP101"/>
    <mergeCell ref="AQ99:AT99"/>
    <mergeCell ref="AU99:AX99"/>
    <mergeCell ref="A100:P100"/>
    <mergeCell ref="Z100:AB100"/>
    <mergeCell ref="AC100:AC101"/>
    <mergeCell ref="AD100:AE100"/>
    <mergeCell ref="AF100:AG100"/>
    <mergeCell ref="AQ100:AS100"/>
    <mergeCell ref="AT100:AT101"/>
    <mergeCell ref="AU100:AV100"/>
    <mergeCell ref="AW100:AX100"/>
    <mergeCell ref="A101:A103"/>
    <mergeCell ref="B101:H103"/>
    <mergeCell ref="I101:L101"/>
    <mergeCell ref="M101:P101"/>
    <mergeCell ref="AF101:AG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B103:AC103"/>
    <mergeCell ref="AF103:AG103"/>
    <mergeCell ref="AJ103:AP103"/>
    <mergeCell ref="AS103:AT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9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D102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X35:AA38 AO35:AR38 AB96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AB97" type="list">
      <formula1>Лист2!$A$19:$A$20</formula1>
      <formula2>0</formula2>
    </dataValidation>
  </dataValidations>
  <hyperlinks>
    <hyperlink ref="C13" r:id="rId1" display="arhipovka@mail,ru"/>
    <hyperlink ref="T13" r:id="rId2" display="arhipovka@mail,ru"/>
    <hyperlink ref="AK13" r:id="rId3" display="arhipovka@mail,ru"/>
    <hyperlink ref="C22" r:id="rId4" display="arhipovka@mail,ru"/>
    <hyperlink ref="T22" r:id="rId5" display="arhipovka@mail,ru"/>
  </hyperlinks>
  <printOptions headings="false" gridLines="false" gridLinesSet="true" horizontalCentered="false" verticalCentered="false"/>
  <pageMargins left="0.404861111111111" right="0.301388888888889" top="0.411111111111111" bottom="0.331944444444444" header="0.145833333333333" footer="0.066666666666666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5" colorId="64" zoomScale="75" zoomScaleNormal="75" zoomScalePageLayoutView="100" workbookViewId="0">
      <selection pane="topLeft" activeCell="H90" activeCellId="0" sqref="H90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2" min="22" style="4" width="9.13"/>
    <col collapsed="false" customWidth="true" hidden="false" outlineLevel="0" max="23" min="23" style="4" width="10.71"/>
    <col collapsed="false" customWidth="true" hidden="false" outlineLevel="0" max="24" min="24" style="4" width="14.15"/>
    <col collapsed="false" customWidth="true" hidden="false" outlineLevel="0" max="25" min="25" style="4" width="11.99"/>
    <col collapsed="false" customWidth="true" hidden="false" outlineLevel="0" max="26" min="26" style="4" width="11.86"/>
    <col collapsed="false" customWidth="true" hidden="false" outlineLevel="0" max="27" min="27" style="4" width="10.29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3.02"/>
    <col collapsed="false" customWidth="true" hidden="false" outlineLevel="0" max="31" min="31" style="4" width="11.42"/>
    <col collapsed="false" customWidth="true" hidden="false" outlineLevel="0" max="32" min="32" style="4" width="9.59"/>
    <col collapsed="false" customWidth="true" hidden="false" outlineLevel="0" max="33" min="33" style="4" width="10.2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39" min="39" style="4" width="9.13"/>
    <col collapsed="false" customWidth="true" hidden="false" outlineLevel="0" max="40" min="40" style="4" width="10.71"/>
    <col collapsed="false" customWidth="true" hidden="false" outlineLevel="0" max="41" min="41" style="4" width="14.15"/>
    <col collapsed="false" customWidth="true" hidden="false" outlineLevel="0" max="42" min="42" style="4" width="11.99"/>
    <col collapsed="false" customWidth="true" hidden="false" outlineLevel="0" max="43" min="43" style="4" width="11.86"/>
    <col collapsed="false" customWidth="true" hidden="false" outlineLevel="0" max="44" min="44" style="4" width="10.29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3.02"/>
    <col collapsed="false" customWidth="true" hidden="false" outlineLevel="0" max="48" min="48" style="4" width="11.42"/>
    <col collapsed="false" customWidth="true" hidden="false" outlineLevel="0" max="49" min="49" style="4" width="9.59"/>
    <col collapsed="false" customWidth="true" hidden="false" outlineLevel="0" max="50" min="50" style="4" width="10.2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Администрация Вознесенского сельского поселения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307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307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3711017261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3711017261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3711017261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155714, Ивановская область, Савинский район, с.Вознесенье, ул.Центральная, д.45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308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308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3.8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309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309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309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310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310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310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311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311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311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312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312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312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 t="n">
        <v>0</v>
      </c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 t="n">
        <v>0</v>
      </c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 t="n">
        <v>0</v>
      </c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 t="n">
        <v>0</v>
      </c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 t="n">
        <v>0</v>
      </c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 t="n">
        <v>0</v>
      </c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313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313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313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314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314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314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311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311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311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312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312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312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22" t="s">
        <v>70</v>
      </c>
      <c r="T25" s="22"/>
      <c r="U25" s="22"/>
      <c r="V25" s="22"/>
      <c r="W25" s="22"/>
      <c r="X25" s="75" t="n">
        <v>1</v>
      </c>
      <c r="Y25" s="75"/>
      <c r="Z25" s="75"/>
      <c r="AA25" s="75"/>
      <c r="AI25" s="13" t="s">
        <v>39</v>
      </c>
      <c r="AJ25" s="22" t="s">
        <v>70</v>
      </c>
      <c r="AK25" s="22"/>
      <c r="AL25" s="22"/>
      <c r="AM25" s="22"/>
      <c r="AN25" s="22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22" t="s">
        <v>71</v>
      </c>
      <c r="T26" s="22"/>
      <c r="U26" s="22"/>
      <c r="V26" s="22"/>
      <c r="W26" s="22"/>
      <c r="X26" s="75" t="n">
        <v>1</v>
      </c>
      <c r="Y26" s="75"/>
      <c r="Z26" s="75"/>
      <c r="AA26" s="75"/>
      <c r="AI26" s="13" t="s">
        <v>42</v>
      </c>
      <c r="AJ26" s="22" t="s">
        <v>71</v>
      </c>
      <c r="AK26" s="22"/>
      <c r="AL26" s="22"/>
      <c r="AM26" s="22"/>
      <c r="AN26" s="22"/>
      <c r="AO26" s="75" t="n">
        <v>1</v>
      </c>
      <c r="AP26" s="75"/>
      <c r="AQ26" s="75"/>
      <c r="AR26" s="75"/>
    </row>
    <row r="27" customFormat="false" ht="13.9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250</v>
      </c>
      <c r="H27" s="163"/>
      <c r="I27" s="163"/>
      <c r="J27" s="163"/>
      <c r="R27" s="13" t="s">
        <v>45</v>
      </c>
      <c r="S27" s="22" t="s">
        <v>72</v>
      </c>
      <c r="T27" s="22"/>
      <c r="U27" s="22"/>
      <c r="V27" s="22"/>
      <c r="W27" s="22"/>
      <c r="X27" s="75" t="n">
        <v>250</v>
      </c>
      <c r="Y27" s="75"/>
      <c r="Z27" s="75"/>
      <c r="AA27" s="75"/>
      <c r="AI27" s="13" t="s">
        <v>45</v>
      </c>
      <c r="AJ27" s="22" t="s">
        <v>72</v>
      </c>
      <c r="AK27" s="22"/>
      <c r="AL27" s="22"/>
      <c r="AM27" s="22"/>
      <c r="AN27" s="22"/>
      <c r="AO27" s="75" t="n">
        <v>250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25" t="s">
        <v>73</v>
      </c>
      <c r="T28" s="25"/>
      <c r="U28" s="25"/>
      <c r="V28" s="25"/>
      <c r="W28" s="25"/>
      <c r="X28" s="77" t="n">
        <f aca="false">X29+X32</f>
        <v>1</v>
      </c>
      <c r="Y28" s="77"/>
      <c r="Z28" s="77"/>
      <c r="AA28" s="77"/>
      <c r="AI28" s="24" t="s">
        <v>47</v>
      </c>
      <c r="AJ28" s="25" t="s">
        <v>73</v>
      </c>
      <c r="AK28" s="25"/>
      <c r="AL28" s="25"/>
      <c r="AM28" s="25"/>
      <c r="AN28" s="25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25" t="s">
        <v>75</v>
      </c>
      <c r="T29" s="25"/>
      <c r="U29" s="25"/>
      <c r="V29" s="25"/>
      <c r="W29" s="25"/>
      <c r="X29" s="77" t="n">
        <f aca="false">X30+X31</f>
        <v>0</v>
      </c>
      <c r="Y29" s="77"/>
      <c r="Z29" s="77"/>
      <c r="AA29" s="77"/>
      <c r="AI29" s="24" t="s">
        <v>74</v>
      </c>
      <c r="AJ29" s="25" t="s">
        <v>75</v>
      </c>
      <c r="AK29" s="25"/>
      <c r="AL29" s="25"/>
      <c r="AM29" s="25"/>
      <c r="AN29" s="25"/>
      <c r="AO29" s="77" t="n">
        <f aca="false">AO30+AO31</f>
        <v>0</v>
      </c>
      <c r="AP29" s="77"/>
      <c r="AQ29" s="77"/>
      <c r="AR29" s="77"/>
    </row>
    <row r="30" customFormat="false" ht="24.4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22" t="s">
        <v>77</v>
      </c>
      <c r="T30" s="22"/>
      <c r="U30" s="22"/>
      <c r="V30" s="22"/>
      <c r="W30" s="22"/>
      <c r="X30" s="75" t="n">
        <v>0</v>
      </c>
      <c r="Y30" s="75"/>
      <c r="Z30" s="75"/>
      <c r="AA30" s="75"/>
      <c r="AI30" s="13" t="s">
        <v>76</v>
      </c>
      <c r="AJ30" s="22" t="s">
        <v>77</v>
      </c>
      <c r="AK30" s="22"/>
      <c r="AL30" s="22"/>
      <c r="AM30" s="22"/>
      <c r="AN30" s="22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22" t="s">
        <v>79</v>
      </c>
      <c r="T31" s="22"/>
      <c r="U31" s="22"/>
      <c r="V31" s="22"/>
      <c r="W31" s="22"/>
      <c r="X31" s="75" t="n">
        <v>0</v>
      </c>
      <c r="Y31" s="75"/>
      <c r="Z31" s="75"/>
      <c r="AA31" s="75"/>
      <c r="AI31" s="13" t="s">
        <v>78</v>
      </c>
      <c r="AJ31" s="22" t="s">
        <v>79</v>
      </c>
      <c r="AK31" s="22"/>
      <c r="AL31" s="22"/>
      <c r="AM31" s="22"/>
      <c r="AN31" s="22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1</v>
      </c>
      <c r="H32" s="163"/>
      <c r="I32" s="163"/>
      <c r="J32" s="163"/>
      <c r="R32" s="13" t="s">
        <v>80</v>
      </c>
      <c r="S32" s="22" t="s">
        <v>81</v>
      </c>
      <c r="T32" s="22"/>
      <c r="U32" s="22"/>
      <c r="V32" s="22"/>
      <c r="W32" s="22"/>
      <c r="X32" s="75" t="n">
        <v>1</v>
      </c>
      <c r="Y32" s="75"/>
      <c r="Z32" s="75"/>
      <c r="AA32" s="75"/>
      <c r="AI32" s="13" t="s">
        <v>80</v>
      </c>
      <c r="AJ32" s="22" t="s">
        <v>81</v>
      </c>
      <c r="AK32" s="22"/>
      <c r="AL32" s="22"/>
      <c r="AM32" s="22"/>
      <c r="AN32" s="22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6</v>
      </c>
      <c r="H33" s="163"/>
      <c r="I33" s="163"/>
      <c r="J33" s="163"/>
      <c r="R33" s="13" t="s">
        <v>50</v>
      </c>
      <c r="S33" s="22" t="s">
        <v>82</v>
      </c>
      <c r="T33" s="22"/>
      <c r="U33" s="22"/>
      <c r="V33" s="22"/>
      <c r="W33" s="22"/>
      <c r="X33" s="75" t="n">
        <v>6</v>
      </c>
      <c r="Y33" s="75"/>
      <c r="Z33" s="75"/>
      <c r="AA33" s="75"/>
      <c r="AI33" s="13" t="s">
        <v>50</v>
      </c>
      <c r="AJ33" s="22" t="s">
        <v>82</v>
      </c>
      <c r="AK33" s="22"/>
      <c r="AL33" s="22"/>
      <c r="AM33" s="22"/>
      <c r="AN33" s="22"/>
      <c r="AO33" s="75" t="n">
        <v>6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22" t="s">
        <v>83</v>
      </c>
      <c r="T34" s="22"/>
      <c r="U34" s="22"/>
      <c r="V34" s="22"/>
      <c r="W34" s="22"/>
      <c r="X34" s="75" t="n">
        <v>0</v>
      </c>
      <c r="Y34" s="75"/>
      <c r="Z34" s="75"/>
      <c r="AA34" s="75"/>
      <c r="AI34" s="13" t="s">
        <v>58</v>
      </c>
      <c r="AJ34" s="22" t="s">
        <v>83</v>
      </c>
      <c r="AK34" s="22"/>
      <c r="AL34" s="22"/>
      <c r="AM34" s="22"/>
      <c r="AN34" s="22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22" t="s">
        <v>273</v>
      </c>
      <c r="T35" s="22"/>
      <c r="U35" s="22"/>
      <c r="V35" s="22"/>
      <c r="W35" s="22"/>
      <c r="X35" s="59" t="n">
        <v>1</v>
      </c>
      <c r="Y35" s="59"/>
      <c r="Z35" s="59"/>
      <c r="AA35" s="59"/>
      <c r="AI35" s="13" t="s">
        <v>272</v>
      </c>
      <c r="AJ35" s="22" t="s">
        <v>273</v>
      </c>
      <c r="AK35" s="22"/>
      <c r="AL35" s="22"/>
      <c r="AM35" s="22"/>
      <c r="AN35" s="22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22" t="s">
        <v>275</v>
      </c>
      <c r="T36" s="22"/>
      <c r="U36" s="22"/>
      <c r="V36" s="22"/>
      <c r="W36" s="22"/>
      <c r="X36" s="59" t="n">
        <v>0</v>
      </c>
      <c r="Y36" s="59"/>
      <c r="Z36" s="59"/>
      <c r="AA36" s="59"/>
      <c r="AI36" s="13" t="s">
        <v>274</v>
      </c>
      <c r="AJ36" s="22" t="s">
        <v>275</v>
      </c>
      <c r="AK36" s="22"/>
      <c r="AL36" s="22"/>
      <c r="AM36" s="22"/>
      <c r="AN36" s="22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22" t="s">
        <v>276</v>
      </c>
      <c r="T37" s="22"/>
      <c r="U37" s="22"/>
      <c r="V37" s="22"/>
      <c r="W37" s="22"/>
      <c r="X37" s="59" t="n">
        <v>0</v>
      </c>
      <c r="Y37" s="59"/>
      <c r="Z37" s="59"/>
      <c r="AA37" s="59"/>
      <c r="AI37" s="13" t="s">
        <v>86</v>
      </c>
      <c r="AJ37" s="22" t="s">
        <v>276</v>
      </c>
      <c r="AK37" s="22"/>
      <c r="AL37" s="22"/>
      <c r="AM37" s="22"/>
      <c r="AN37" s="22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22" t="s">
        <v>278</v>
      </c>
      <c r="T38" s="22"/>
      <c r="U38" s="22"/>
      <c r="V38" s="22"/>
      <c r="W38" s="22"/>
      <c r="X38" s="59" t="n">
        <v>1</v>
      </c>
      <c r="Y38" s="59"/>
      <c r="Z38" s="59"/>
      <c r="AA38" s="59"/>
      <c r="AI38" s="13" t="s">
        <v>277</v>
      </c>
      <c r="AJ38" s="22" t="s">
        <v>278</v>
      </c>
      <c r="AK38" s="22"/>
      <c r="AL38" s="22"/>
      <c r="AM38" s="22"/>
      <c r="AN38" s="22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0</v>
      </c>
      <c r="AP48" s="35"/>
      <c r="AQ48" s="35" t="n">
        <v>0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33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37" t="s">
        <v>105</v>
      </c>
      <c r="Y52" s="37"/>
      <c r="Z52" s="37"/>
      <c r="AA52" s="37"/>
      <c r="AI52" s="36" t="s">
        <v>32</v>
      </c>
      <c r="AJ52" s="37" t="s">
        <v>68</v>
      </c>
      <c r="AK52" s="37"/>
      <c r="AL52" s="37"/>
      <c r="AM52" s="37"/>
      <c r="AN52" s="37"/>
      <c r="AO52" s="37" t="s">
        <v>105</v>
      </c>
      <c r="AP52" s="37"/>
      <c r="AQ52" s="37"/>
      <c r="AR52" s="37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40" t="n">
        <f aca="false">X54+X55+X56+X57</f>
        <v>0</v>
      </c>
      <c r="Y53" s="40"/>
      <c r="Z53" s="40"/>
      <c r="AA53" s="40"/>
      <c r="AI53" s="78" t="s">
        <v>39</v>
      </c>
      <c r="AJ53" s="46" t="s">
        <v>106</v>
      </c>
      <c r="AK53" s="46"/>
      <c r="AL53" s="46"/>
      <c r="AM53" s="46"/>
      <c r="AN53" s="46"/>
      <c r="AO53" s="40" t="n">
        <v>30</v>
      </c>
      <c r="AP53" s="40"/>
      <c r="AQ53" s="40"/>
      <c r="AR53" s="40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20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10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39</v>
      </c>
      <c r="H60" s="169"/>
      <c r="I60" s="169" t="n">
        <v>3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39</v>
      </c>
      <c r="Y60" s="79"/>
      <c r="Z60" s="79" t="n">
        <v>3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39</v>
      </c>
      <c r="AP60" s="79"/>
      <c r="AQ60" s="79" t="n">
        <v>3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33</v>
      </c>
      <c r="H61" s="169"/>
      <c r="I61" s="169" t="n">
        <v>3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33</v>
      </c>
      <c r="Y61" s="79"/>
      <c r="Z61" s="79" t="n">
        <v>3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31</v>
      </c>
      <c r="AP61" s="79"/>
      <c r="AQ61" s="79" t="n">
        <v>3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16</v>
      </c>
      <c r="H62" s="169"/>
      <c r="I62" s="169" t="n">
        <v>3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16</v>
      </c>
      <c r="Y62" s="79"/>
      <c r="Z62" s="79" t="n">
        <v>3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14</v>
      </c>
      <c r="AP62" s="79"/>
      <c r="AQ62" s="79" t="n">
        <v>3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3016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3896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3726</v>
      </c>
      <c r="AN73" s="54"/>
      <c r="AO73" s="54"/>
      <c r="AP73" s="192" t="n">
        <v>0</v>
      </c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33.5</v>
      </c>
      <c r="F74" s="188"/>
      <c r="G74" s="188"/>
      <c r="H74" s="188" t="n">
        <v>0</v>
      </c>
      <c r="I74" s="188"/>
      <c r="J74" s="188"/>
      <c r="K74" s="189" t="n">
        <f aca="false">(E74*1000)/E73</f>
        <v>11.1074270557029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43.32</v>
      </c>
      <c r="W74" s="54"/>
      <c r="X74" s="54"/>
      <c r="Y74" s="192" t="n">
        <v>0</v>
      </c>
      <c r="Z74" s="192"/>
      <c r="AA74" s="192"/>
      <c r="AB74" s="55" t="n">
        <f aca="false">(V74*1000)/V73</f>
        <v>11.1190965092402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24</v>
      </c>
      <c r="AN74" s="54"/>
      <c r="AO74" s="54"/>
      <c r="AP74" s="192" t="n">
        <v>0</v>
      </c>
      <c r="AQ74" s="192"/>
      <c r="AR74" s="192"/>
      <c r="AS74" s="55" t="n">
        <f aca="false">(AM74*1000)/AM73</f>
        <v>6.44122383252818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 t="n">
        <v>0</v>
      </c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 t="n">
        <v>0</v>
      </c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0</v>
      </c>
      <c r="AN77" s="54"/>
      <c r="AO77" s="54"/>
      <c r="AP77" s="192" t="n">
        <v>0</v>
      </c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0</v>
      </c>
      <c r="AN78" s="54"/>
      <c r="AO78" s="54"/>
      <c r="AP78" s="192" t="n">
        <v>0</v>
      </c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 t="n">
        <v>0</v>
      </c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 t="n">
        <v>0</v>
      </c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0</v>
      </c>
      <c r="AN81" s="54"/>
      <c r="AO81" s="54"/>
      <c r="AP81" s="192" t="n">
        <v>0</v>
      </c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0</v>
      </c>
      <c r="AN82" s="54"/>
      <c r="AO82" s="54"/>
      <c r="AP82" s="192" t="n">
        <v>0</v>
      </c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 t="n">
        <v>0</v>
      </c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 t="n">
        <v>0</v>
      </c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1672</v>
      </c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82</v>
      </c>
      <c r="AQ86" s="192"/>
      <c r="AR86" s="192"/>
      <c r="AS86" s="55" t="e">
        <f aca="false">(AM86*1000)/AM85</f>
        <v>#DIV/0!</v>
      </c>
      <c r="AT86" s="56" t="n">
        <f aca="false">(AP86*1000)/AP85</f>
        <v>49.0430622009569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 t="n">
        <v>0</v>
      </c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 t="n">
        <v>0</v>
      </c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 t="n">
        <v>0</v>
      </c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 t="n">
        <v>0</v>
      </c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281</v>
      </c>
      <c r="C91" s="187" t="s">
        <v>315</v>
      </c>
      <c r="D91" s="187"/>
      <c r="E91" s="188" t="n">
        <v>0</v>
      </c>
      <c r="F91" s="188"/>
      <c r="G91" s="188"/>
      <c r="H91" s="188" t="n">
        <v>2.97</v>
      </c>
      <c r="I91" s="188"/>
      <c r="J91" s="188"/>
      <c r="K91" s="189"/>
      <c r="L91" s="190"/>
      <c r="M91" s="155" t="n">
        <v>11.17</v>
      </c>
      <c r="N91" s="155" t="n">
        <v>0.266</v>
      </c>
      <c r="O91" s="155" t="n">
        <f aca="false">M91*N91</f>
        <v>2.97122</v>
      </c>
      <c r="R91" s="51" t="s">
        <v>280</v>
      </c>
      <c r="S91" s="191" t="s">
        <v>316</v>
      </c>
      <c r="T91" s="59" t="s">
        <v>317</v>
      </c>
      <c r="U91" s="59"/>
      <c r="V91" s="54" t="n">
        <v>0</v>
      </c>
      <c r="W91" s="54"/>
      <c r="X91" s="54"/>
      <c r="Y91" s="192" t="n">
        <v>17.29</v>
      </c>
      <c r="Z91" s="192"/>
      <c r="AA91" s="192"/>
      <c r="AB91" s="55"/>
      <c r="AC91" s="56"/>
      <c r="AI91" s="51" t="s">
        <v>280</v>
      </c>
      <c r="AJ91" s="191" t="s">
        <v>318</v>
      </c>
      <c r="AK91" s="59" t="s">
        <v>140</v>
      </c>
      <c r="AL91" s="59"/>
      <c r="AM91" s="54" t="n">
        <v>0</v>
      </c>
      <c r="AN91" s="54"/>
      <c r="AO91" s="54"/>
      <c r="AP91" s="192" t="n">
        <v>4.52</v>
      </c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79.3</v>
      </c>
      <c r="I92" s="188"/>
      <c r="J92" s="188"/>
      <c r="K92" s="193" t="e">
        <f aca="false">(E92*1000)/E91</f>
        <v>#DIV/0!</v>
      </c>
      <c r="L92" s="194" t="n">
        <f aca="false">(H92*1000)/H91</f>
        <v>26700.3367003367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121</v>
      </c>
      <c r="Z92" s="192"/>
      <c r="AA92" s="192"/>
      <c r="AB92" s="60" t="e">
        <f aca="false">(V92*1000)/V91</f>
        <v>#DIV/0!</v>
      </c>
      <c r="AC92" s="61" t="n">
        <f aca="false">(Y92*1000)/Y91</f>
        <v>6998.26489300174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 t="n">
        <v>19</v>
      </c>
      <c r="AQ92" s="192"/>
      <c r="AR92" s="192"/>
      <c r="AS92" s="60" t="e">
        <f aca="false">(AM92*1000)/AM91</f>
        <v>#DIV/0!</v>
      </c>
      <c r="AT92" s="61" t="n">
        <f aca="false">(AP92*1000)/AP91</f>
        <v>4203.53982300885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22.7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106" t="s">
        <v>188</v>
      </c>
      <c r="T94" s="106" t="s">
        <v>170</v>
      </c>
      <c r="U94" s="106"/>
      <c r="V94" s="106"/>
      <c r="W94" s="106"/>
      <c r="X94" s="107" t="s">
        <v>171</v>
      </c>
      <c r="Y94" s="107" t="s">
        <v>172</v>
      </c>
      <c r="Z94" s="107" t="s">
        <v>173</v>
      </c>
      <c r="AA94" s="107" t="s">
        <v>174</v>
      </c>
      <c r="AB94" s="107" t="s">
        <v>319</v>
      </c>
      <c r="AC94" s="107" t="s">
        <v>176</v>
      </c>
      <c r="AD94" s="107"/>
      <c r="AE94" s="107"/>
      <c r="AF94" s="107"/>
      <c r="AG94" s="107"/>
      <c r="AI94" s="105" t="s">
        <v>32</v>
      </c>
      <c r="AJ94" s="106" t="s">
        <v>188</v>
      </c>
      <c r="AK94" s="106" t="s">
        <v>170</v>
      </c>
      <c r="AL94" s="106"/>
      <c r="AM94" s="106"/>
      <c r="AN94" s="106"/>
      <c r="AO94" s="107" t="s">
        <v>171</v>
      </c>
      <c r="AP94" s="107" t="s">
        <v>172</v>
      </c>
      <c r="AQ94" s="107" t="s">
        <v>173</v>
      </c>
      <c r="AR94" s="107" t="s">
        <v>174</v>
      </c>
      <c r="AS94" s="107" t="s">
        <v>319</v>
      </c>
      <c r="AT94" s="107" t="s">
        <v>176</v>
      </c>
      <c r="AU94" s="107"/>
      <c r="AV94" s="107"/>
      <c r="AW94" s="107"/>
      <c r="AX94" s="107"/>
    </row>
    <row r="95" customFormat="false" ht="46.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106"/>
      <c r="T95" s="106"/>
      <c r="U95" s="106"/>
      <c r="V95" s="106"/>
      <c r="W95" s="106"/>
      <c r="X95" s="107"/>
      <c r="Y95" s="107"/>
      <c r="Z95" s="107"/>
      <c r="AA95" s="107"/>
      <c r="AB95" s="107"/>
      <c r="AC95" s="108" t="s">
        <v>177</v>
      </c>
      <c r="AD95" s="109" t="s">
        <v>178</v>
      </c>
      <c r="AE95" s="109" t="s">
        <v>179</v>
      </c>
      <c r="AF95" s="109" t="s">
        <v>180</v>
      </c>
      <c r="AG95" s="108" t="s">
        <v>181</v>
      </c>
      <c r="AI95" s="105"/>
      <c r="AJ95" s="106"/>
      <c r="AK95" s="106"/>
      <c r="AL95" s="106"/>
      <c r="AM95" s="106"/>
      <c r="AN95" s="106"/>
      <c r="AO95" s="107"/>
      <c r="AP95" s="107"/>
      <c r="AQ95" s="107"/>
      <c r="AR95" s="107"/>
      <c r="AS95" s="107"/>
      <c r="AT95" s="108" t="s">
        <v>177</v>
      </c>
      <c r="AU95" s="109" t="s">
        <v>178</v>
      </c>
      <c r="AV95" s="109" t="s">
        <v>179</v>
      </c>
      <c r="AW95" s="109" t="s">
        <v>180</v>
      </c>
      <c r="AX95" s="108" t="s">
        <v>181</v>
      </c>
    </row>
    <row r="96" customFormat="false" ht="54.95" hidden="false" customHeight="true" outlineLevel="0" collapsed="false">
      <c r="A96" s="167" t="s">
        <v>39</v>
      </c>
      <c r="B96" s="230" t="str">
        <f aca="false">C5</f>
        <v>Администрация Вознесенского сельского поселения</v>
      </c>
      <c r="C96" s="231" t="str">
        <f aca="false">T96</f>
        <v>Энергосбережение и повышение энергети-ческой эффективности в Администрации Вознесенского сельского поселения Савинского муниципального  района Ивановской области</v>
      </c>
      <c r="D96" s="231"/>
      <c r="E96" s="231"/>
      <c r="F96" s="231"/>
      <c r="G96" s="202" t="str">
        <f aca="false">X96</f>
        <v>Постановление Администрации Вознесенского сельского поселения  от 28.02.2025 №2 17-п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Администрация Вознесенского сельского поселения</v>
      </c>
      <c r="T96" s="232" t="s">
        <v>320</v>
      </c>
      <c r="U96" s="232"/>
      <c r="V96" s="232"/>
      <c r="W96" s="232"/>
      <c r="X96" s="233" t="s">
        <v>321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307</v>
      </c>
      <c r="AK96" s="232" t="s">
        <v>322</v>
      </c>
      <c r="AL96" s="232"/>
      <c r="AM96" s="232"/>
      <c r="AN96" s="232"/>
      <c r="AO96" s="233" t="s">
        <v>323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" hidden="false" customHeight="fals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51" t="s">
        <v>42</v>
      </c>
      <c r="S97" s="234"/>
      <c r="T97" s="41"/>
      <c r="U97" s="41"/>
      <c r="V97" s="41"/>
      <c r="W97" s="41"/>
      <c r="X97" s="114"/>
      <c r="Y97" s="75"/>
      <c r="Z97" s="75"/>
      <c r="AA97" s="75"/>
      <c r="AB97" s="59"/>
      <c r="AC97" s="75"/>
      <c r="AD97" s="75"/>
      <c r="AE97" s="75"/>
      <c r="AF97" s="75"/>
      <c r="AG97" s="75"/>
      <c r="AI97" s="51" t="s">
        <v>42</v>
      </c>
      <c r="AJ97" s="234"/>
      <c r="AK97" s="41"/>
      <c r="AL97" s="41"/>
      <c r="AM97" s="41"/>
      <c r="AN97" s="41"/>
      <c r="AO97" s="114"/>
      <c r="AP97" s="75"/>
      <c r="AQ97" s="75"/>
      <c r="AR97" s="75"/>
      <c r="AS97" s="59"/>
      <c r="AT97" s="75"/>
      <c r="AU97" s="75"/>
      <c r="AV97" s="75"/>
      <c r="AW97" s="75"/>
      <c r="AX97" s="75"/>
    </row>
    <row r="98" customFormat="false" ht="15.75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9" t="s">
        <v>286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I98" s="9" t="s">
        <v>185</v>
      </c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</row>
    <row r="99" customFormat="false" ht="15" hidden="false" customHeight="fals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 t="s">
        <v>32</v>
      </c>
      <c r="S99" s="106" t="s">
        <v>287</v>
      </c>
      <c r="T99" s="106"/>
      <c r="U99" s="106"/>
      <c r="V99" s="106"/>
      <c r="W99" s="106"/>
      <c r="X99" s="106"/>
      <c r="Y99" s="106"/>
      <c r="Z99" s="106" t="s">
        <v>193</v>
      </c>
      <c r="AA99" s="106"/>
      <c r="AB99" s="106"/>
      <c r="AC99" s="106"/>
      <c r="AD99" s="106" t="s">
        <v>194</v>
      </c>
      <c r="AE99" s="106"/>
      <c r="AF99" s="106"/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</row>
    <row r="100" customFormat="false" ht="22.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06" t="s">
        <v>177</v>
      </c>
      <c r="AA100" s="106"/>
      <c r="AB100" s="106"/>
      <c r="AC100" s="107" t="s">
        <v>195</v>
      </c>
      <c r="AD100" s="107" t="s">
        <v>196</v>
      </c>
      <c r="AE100" s="107"/>
      <c r="AF100" s="106" t="s">
        <v>197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7"/>
      <c r="AU100" s="107"/>
      <c r="AV100" s="107"/>
      <c r="AW100" s="106"/>
      <c r="AX100" s="106"/>
    </row>
    <row r="101" customFormat="false" ht="45.75" hidden="false" customHeight="tru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05"/>
      <c r="S101" s="106"/>
      <c r="T101" s="106"/>
      <c r="U101" s="106"/>
      <c r="V101" s="106"/>
      <c r="W101" s="106"/>
      <c r="X101" s="106"/>
      <c r="Y101" s="106"/>
      <c r="Z101" s="119" t="s">
        <v>178</v>
      </c>
      <c r="AA101" s="208" t="s">
        <v>179</v>
      </c>
      <c r="AB101" s="208" t="s">
        <v>180</v>
      </c>
      <c r="AC101" s="107"/>
      <c r="AD101" s="107" t="s">
        <v>198</v>
      </c>
      <c r="AE101" s="107" t="s">
        <v>199</v>
      </c>
      <c r="AF101" s="106" t="s">
        <v>134</v>
      </c>
      <c r="AG101" s="106"/>
      <c r="AI101" s="105" t="s">
        <v>32</v>
      </c>
      <c r="AJ101" s="106" t="s">
        <v>287</v>
      </c>
      <c r="AK101" s="106"/>
      <c r="AL101" s="106"/>
      <c r="AM101" s="106"/>
      <c r="AN101" s="106"/>
      <c r="AO101" s="106"/>
      <c r="AP101" s="106"/>
      <c r="AQ101" s="119" t="s">
        <v>193</v>
      </c>
      <c r="AR101" s="208"/>
      <c r="AS101" s="208"/>
      <c r="AT101" s="107"/>
      <c r="AU101" s="107" t="s">
        <v>194</v>
      </c>
      <c r="AV101" s="107"/>
      <c r="AW101" s="106"/>
      <c r="AX101" s="106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39</v>
      </c>
      <c r="S102" s="191" t="s">
        <v>288</v>
      </c>
      <c r="T102" s="191"/>
      <c r="U102" s="191"/>
      <c r="V102" s="191"/>
      <c r="W102" s="191"/>
      <c r="X102" s="191"/>
      <c r="Y102" s="191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191"/>
      <c r="AK102" s="191"/>
      <c r="AL102" s="191"/>
      <c r="AM102" s="191"/>
      <c r="AN102" s="191"/>
      <c r="AO102" s="191"/>
      <c r="AP102" s="191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42</v>
      </c>
      <c r="S103" s="34" t="s">
        <v>201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75" t="n">
        <v>0</v>
      </c>
      <c r="AC103" s="75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75"/>
      <c r="AT103" s="75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 t="s">
        <v>45</v>
      </c>
      <c r="S104" s="34" t="s">
        <v>289</v>
      </c>
      <c r="T104" s="34"/>
      <c r="U104" s="34"/>
      <c r="V104" s="34"/>
      <c r="W104" s="34"/>
      <c r="X104" s="34"/>
      <c r="Y104" s="34"/>
      <c r="Z104" s="75" t="n">
        <v>0</v>
      </c>
      <c r="AA104" s="75" t="n">
        <v>0</v>
      </c>
      <c r="AB104" s="75" t="n">
        <v>0</v>
      </c>
      <c r="AC104" s="75" t="n">
        <v>0</v>
      </c>
      <c r="AD104" s="59"/>
      <c r="AE104" s="75"/>
      <c r="AF104" s="59"/>
      <c r="AG104" s="59"/>
      <c r="AI104" s="13" t="s">
        <v>39</v>
      </c>
      <c r="AJ104" s="34" t="s">
        <v>292</v>
      </c>
      <c r="AK104" s="34"/>
      <c r="AL104" s="34"/>
      <c r="AM104" s="34"/>
      <c r="AN104" s="34"/>
      <c r="AO104" s="34"/>
      <c r="AP104" s="34"/>
      <c r="AQ104" s="75" t="n">
        <v>0</v>
      </c>
      <c r="AR104" s="75" t="n">
        <v>0</v>
      </c>
      <c r="AS104" s="75" t="n">
        <v>0</v>
      </c>
      <c r="AT104" s="75"/>
      <c r="AU104" s="59"/>
      <c r="AV104" s="75"/>
      <c r="AW104" s="59"/>
      <c r="AX104" s="59"/>
    </row>
    <row r="105" customFormat="false" ht="13.8" hidden="false" customHeight="fals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13"/>
      <c r="S105" s="32" t="s">
        <v>291</v>
      </c>
      <c r="T105" s="32"/>
      <c r="U105" s="32"/>
      <c r="V105" s="32"/>
      <c r="W105" s="32"/>
      <c r="X105" s="32"/>
      <c r="Y105" s="32"/>
      <c r="Z105" s="75" t="n">
        <v>0</v>
      </c>
      <c r="AA105" s="75" t="n">
        <v>0</v>
      </c>
      <c r="AB105" s="59" t="n">
        <v>0</v>
      </c>
      <c r="AC105" s="59"/>
      <c r="AD105" s="75" t="n">
        <v>0</v>
      </c>
      <c r="AE105" s="75" t="n">
        <v>0</v>
      </c>
      <c r="AF105" s="59" t="n">
        <v>0</v>
      </c>
      <c r="AG105" s="59"/>
      <c r="AI105" s="13" t="s">
        <v>42</v>
      </c>
      <c r="AJ105" s="32"/>
      <c r="AK105" s="32"/>
      <c r="AL105" s="32"/>
      <c r="AM105" s="32"/>
      <c r="AN105" s="32"/>
      <c r="AO105" s="32"/>
      <c r="AP105" s="32"/>
      <c r="AQ105" s="75"/>
      <c r="AR105" s="75"/>
      <c r="AS105" s="59"/>
      <c r="AT105" s="59"/>
      <c r="AU105" s="59"/>
      <c r="AV105" s="75"/>
      <c r="AW105" s="59"/>
      <c r="AX105" s="59"/>
    </row>
    <row r="106" customFormat="false" ht="15.75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R106" s="9" t="s">
        <v>293</v>
      </c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I106" s="9" t="s">
        <v>45</v>
      </c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</row>
    <row r="107" customFormat="false" ht="38.25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125" t="s">
        <v>32</v>
      </c>
      <c r="S107" s="126" t="s">
        <v>208</v>
      </c>
      <c r="T107" s="126"/>
      <c r="U107" s="126"/>
      <c r="V107" s="126" t="s">
        <v>209</v>
      </c>
      <c r="W107" s="126" t="s">
        <v>210</v>
      </c>
      <c r="X107" s="126" t="s">
        <v>211</v>
      </c>
      <c r="Y107" s="126" t="s">
        <v>212</v>
      </c>
      <c r="Z107" s="126" t="s">
        <v>324</v>
      </c>
      <c r="AA107" s="126" t="s">
        <v>214</v>
      </c>
      <c r="AB107" s="107" t="s">
        <v>215</v>
      </c>
      <c r="AC107" s="107"/>
      <c r="AD107" s="107"/>
      <c r="AE107" s="107" t="s">
        <v>216</v>
      </c>
      <c r="AF107" s="107"/>
      <c r="AG107" s="107"/>
      <c r="AI107" s="125" t="s">
        <v>185</v>
      </c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07"/>
      <c r="AT107" s="107"/>
      <c r="AU107" s="107"/>
      <c r="AV107" s="107"/>
      <c r="AW107" s="107"/>
      <c r="AX107" s="107"/>
    </row>
    <row r="108" customFormat="false" ht="49.5" hidden="false" customHeight="tru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125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08" t="s">
        <v>217</v>
      </c>
      <c r="AC108" s="108" t="s">
        <v>199</v>
      </c>
      <c r="AD108" s="108" t="s">
        <v>218</v>
      </c>
      <c r="AE108" s="108" t="s">
        <v>325</v>
      </c>
      <c r="AF108" s="108" t="s">
        <v>199</v>
      </c>
      <c r="AG108" s="108" t="s">
        <v>326</v>
      </c>
      <c r="AI108" s="125" t="s">
        <v>186</v>
      </c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08"/>
      <c r="AT108" s="108"/>
      <c r="AU108" s="108"/>
      <c r="AV108" s="108"/>
      <c r="AW108" s="108"/>
      <c r="AX108" s="108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R109" s="51" t="s">
        <v>39</v>
      </c>
      <c r="S109" s="59" t="n">
        <v>2</v>
      </c>
      <c r="T109" s="59"/>
      <c r="U109" s="59"/>
      <c r="V109" s="75" t="n">
        <v>3</v>
      </c>
      <c r="W109" s="75" t="n">
        <v>4</v>
      </c>
      <c r="X109" s="75" t="n">
        <v>5</v>
      </c>
      <c r="Y109" s="75" t="n">
        <v>6</v>
      </c>
      <c r="Z109" s="75" t="n">
        <v>7</v>
      </c>
      <c r="AA109" s="75" t="n">
        <v>8</v>
      </c>
      <c r="AB109" s="75" t="n">
        <v>9</v>
      </c>
      <c r="AC109" s="75" t="n">
        <v>10</v>
      </c>
      <c r="AD109" s="75" t="n">
        <v>11</v>
      </c>
      <c r="AE109" s="75" t="n">
        <v>12</v>
      </c>
      <c r="AF109" s="32" t="n">
        <v>13</v>
      </c>
      <c r="AG109" s="32" t="n">
        <v>14</v>
      </c>
      <c r="AI109" s="51"/>
      <c r="AJ109" s="59" t="s">
        <v>291</v>
      </c>
      <c r="AK109" s="59"/>
      <c r="AL109" s="59"/>
      <c r="AM109" s="75"/>
      <c r="AN109" s="75"/>
      <c r="AO109" s="75"/>
      <c r="AP109" s="75"/>
      <c r="AQ109" s="75"/>
      <c r="AR109" s="75"/>
      <c r="AS109" s="75"/>
      <c r="AT109" s="75"/>
      <c r="AU109" s="59"/>
      <c r="AV109" s="75"/>
      <c r="AW109" s="32"/>
      <c r="AX109" s="32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R110" s="51" t="s">
        <v>39</v>
      </c>
      <c r="S110" s="191"/>
      <c r="T110" s="191"/>
      <c r="U110" s="191"/>
      <c r="V110" s="75"/>
      <c r="W110" s="75"/>
      <c r="X110" s="75"/>
      <c r="Y110" s="112"/>
      <c r="Z110" s="112"/>
      <c r="AA110" s="112"/>
      <c r="AB110" s="75"/>
      <c r="AC110" s="75"/>
      <c r="AD110" s="75"/>
      <c r="AE110" s="75"/>
      <c r="AF110" s="75"/>
      <c r="AG110" s="75"/>
      <c r="AI110" s="51" t="s">
        <v>293</v>
      </c>
      <c r="AJ110" s="191"/>
      <c r="AK110" s="191"/>
      <c r="AL110" s="191"/>
      <c r="AM110" s="75"/>
      <c r="AN110" s="75"/>
      <c r="AO110" s="75"/>
      <c r="AP110" s="112"/>
      <c r="AQ110" s="112"/>
      <c r="AR110" s="112"/>
      <c r="AS110" s="75"/>
      <c r="AT110" s="75"/>
      <c r="AU110" s="75"/>
      <c r="AV110" s="75"/>
      <c r="AW110" s="75"/>
      <c r="AX110" s="75"/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  <c r="AM114" s="4" t="s">
        <v>327</v>
      </c>
      <c r="AN114" s="4" t="s">
        <v>327</v>
      </c>
      <c r="AO114" s="4" t="s">
        <v>327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5Z8LjeRJ8pQpBAtMISRJA3MNf18vUQutbXOYp2jGCUatDznBiIdLtSXBLw40X2pVNHyJ9D7QYF+5qW5N2rxDuA==" saltValue="CoI04ARq6CGWp2+/rVwShw==" spinCount="100000" sheet="true" objects="true" scenarios="true"/>
  <mergeCells count="735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T97:W97"/>
    <mergeCell ref="AK97:AN97"/>
    <mergeCell ref="C98:F98"/>
    <mergeCell ref="R98:AG98"/>
    <mergeCell ref="AI98:AX98"/>
    <mergeCell ref="C99:F99"/>
    <mergeCell ref="R99:R101"/>
    <mergeCell ref="S99:Y101"/>
    <mergeCell ref="Z99:AC99"/>
    <mergeCell ref="AD99:AG99"/>
    <mergeCell ref="AI99:AI101"/>
    <mergeCell ref="AJ99:AP101"/>
    <mergeCell ref="AQ99:AT99"/>
    <mergeCell ref="AU99:AX99"/>
    <mergeCell ref="A100:P100"/>
    <mergeCell ref="Z100:AB100"/>
    <mergeCell ref="AC100:AC101"/>
    <mergeCell ref="AD100:AE100"/>
    <mergeCell ref="AF100:AG100"/>
    <mergeCell ref="AQ100:AS100"/>
    <mergeCell ref="AT100:AT101"/>
    <mergeCell ref="AU100:AV100"/>
    <mergeCell ref="AW100:AX100"/>
    <mergeCell ref="A101:A103"/>
    <mergeCell ref="B101:H103"/>
    <mergeCell ref="I101:L101"/>
    <mergeCell ref="M101:P101"/>
    <mergeCell ref="AF101:AG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F104:AG104"/>
    <mergeCell ref="AJ104:AP104"/>
    <mergeCell ref="AW104:AX104"/>
    <mergeCell ref="B105:H105"/>
    <mergeCell ref="O105:P105"/>
    <mergeCell ref="S105:Y105"/>
    <mergeCell ref="AB105:AC105"/>
    <mergeCell ref="AF105:AG105"/>
    <mergeCell ref="AJ105:AP105"/>
    <mergeCell ref="AS105:AT105"/>
    <mergeCell ref="AW105:AX105"/>
    <mergeCell ref="B106:H106"/>
    <mergeCell ref="O106:P106"/>
    <mergeCell ref="R106:AG106"/>
    <mergeCell ref="AI106:AX106"/>
    <mergeCell ref="B107:H107"/>
    <mergeCell ref="O107:P107"/>
    <mergeCell ref="R107:R108"/>
    <mergeCell ref="S107:U108"/>
    <mergeCell ref="V107:V108"/>
    <mergeCell ref="W107:W108"/>
    <mergeCell ref="X107:X108"/>
    <mergeCell ref="Y107:Y108"/>
    <mergeCell ref="Z107:Z108"/>
    <mergeCell ref="AA107:AA108"/>
    <mergeCell ref="AB107:AD107"/>
    <mergeCell ref="AE107:AG107"/>
    <mergeCell ref="AI107:AI108"/>
    <mergeCell ref="AJ107:AL108"/>
    <mergeCell ref="AM107:AM108"/>
    <mergeCell ref="AN107:AN108"/>
    <mergeCell ref="AO107:AO108"/>
    <mergeCell ref="AP107:AP108"/>
    <mergeCell ref="AQ107:AQ108"/>
    <mergeCell ref="AR107:AR108"/>
    <mergeCell ref="AS107:AU107"/>
    <mergeCell ref="AV107:AX107"/>
    <mergeCell ref="B108:H108"/>
    <mergeCell ref="O108:P108"/>
    <mergeCell ref="B109:H109"/>
    <mergeCell ref="O109:P109"/>
    <mergeCell ref="S109:U109"/>
    <mergeCell ref="AJ109:AL109"/>
    <mergeCell ref="A110:P110"/>
    <mergeCell ref="S110:U110"/>
    <mergeCell ref="AJ110:AL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D102:AD104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 AB97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</dataValidations>
  <hyperlinks>
    <hyperlink ref="C13" r:id="rId1" display="voznadm@bk.ru"/>
    <hyperlink ref="T13" r:id="rId2" display="voznadm@bk.ru"/>
    <hyperlink ref="AK13" r:id="rId3" display="voznadm@bk.ru"/>
    <hyperlink ref="C22" r:id="rId4" display="voznadm@bk.ru"/>
    <hyperlink ref="T22" r:id="rId5" display="voznadm@bk.ru"/>
    <hyperlink ref="AK22" r:id="rId6" display="voznadm@bk.ru"/>
  </hyperlinks>
  <printOptions headings="false" gridLines="false" gridLinesSet="true" horizontalCentered="false" verticalCentered="false"/>
  <pageMargins left="0.265972222222222" right="0.405555555555556" top="0.466666666666667" bottom="0.348611111111111" header="0.201388888888889" footer="0.0833333333333333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85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4" min="24" style="4" width="16.41"/>
    <col collapsed="false" customWidth="true" hidden="false" outlineLevel="0" max="25" min="25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.42"/>
    <col collapsed="false" customWidth="true" hidden="false" outlineLevel="0" max="31" min="31" style="4" width="7.15"/>
    <col collapsed="false" customWidth="true" hidden="false" outlineLevel="0" max="32" min="32" style="4" width="8.4"/>
    <col collapsed="false" customWidth="true" hidden="false" outlineLevel="0" max="33" min="33" style="4" width="7.87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1" min="41" style="4" width="16.41"/>
    <col collapsed="false" customWidth="true" hidden="false" outlineLevel="0" max="42" min="42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0.42"/>
    <col collapsed="false" customWidth="true" hidden="false" outlineLevel="0" max="48" min="48" style="4" width="7.15"/>
    <col collapsed="false" customWidth="true" hidden="false" outlineLevel="0" max="49" min="49" style="4" width="8.4"/>
    <col collapsed="false" customWidth="true" hidden="false" outlineLevel="0" max="50" min="50" style="4" width="7.87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25.35" hidden="false" customHeight="true" outlineLevel="0" collapsed="false">
      <c r="A5" s="67" t="s">
        <v>39</v>
      </c>
      <c r="B5" s="68" t="s">
        <v>34</v>
      </c>
      <c r="C5" s="66" t="str">
        <f aca="false">T5</f>
        <v>Администрация Горячевского сельского поселения Савинского Муниципального района Ивановской области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5" t="s">
        <v>328</v>
      </c>
      <c r="U5" s="15"/>
      <c r="V5" s="15"/>
      <c r="W5" s="15"/>
      <c r="X5" s="15"/>
      <c r="Y5" s="15"/>
      <c r="Z5" s="15"/>
      <c r="AA5" s="15"/>
      <c r="AI5" s="13" t="s">
        <v>39</v>
      </c>
      <c r="AJ5" s="14" t="s">
        <v>34</v>
      </c>
      <c r="AK5" s="15" t="s">
        <v>328</v>
      </c>
      <c r="AL5" s="15"/>
      <c r="AM5" s="15"/>
      <c r="AN5" s="15"/>
      <c r="AO5" s="15"/>
      <c r="AP5" s="15"/>
      <c r="AQ5" s="15"/>
      <c r="AR5" s="15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3711017350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3711017350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3711017350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155723 Ивановская  область Савинский район д.Горячево  ул. Бреховская  д.5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329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329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330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330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331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332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332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333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334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334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334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335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335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335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 t="n">
        <v>0</v>
      </c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 t="n">
        <v>0</v>
      </c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 t="n">
        <v>0</v>
      </c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 t="n">
        <v>0</v>
      </c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 t="n">
        <v>0</v>
      </c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 t="n">
        <v>0</v>
      </c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5" hidden="false" customHeight="false" outlineLevel="0" collapsed="false">
      <c r="A19" s="67" t="s">
        <v>60</v>
      </c>
      <c r="B19" s="68" t="s">
        <v>40</v>
      </c>
      <c r="C19" s="66"/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331</v>
      </c>
      <c r="AL19" s="12"/>
      <c r="AM19" s="12"/>
      <c r="AN19" s="12"/>
      <c r="AO19" s="12"/>
      <c r="AP19" s="12"/>
      <c r="AQ19" s="12"/>
      <c r="AR19" s="12"/>
    </row>
    <row r="20" customFormat="false" ht="15" hidden="false" customHeight="false" outlineLevel="0" collapsed="false">
      <c r="A20" s="67" t="s">
        <v>62</v>
      </c>
      <c r="B20" s="68" t="s">
        <v>43</v>
      </c>
      <c r="C20" s="66"/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333</v>
      </c>
      <c r="AL20" s="12"/>
      <c r="AM20" s="12"/>
      <c r="AN20" s="12"/>
      <c r="AO20" s="12"/>
      <c r="AP20" s="12"/>
      <c r="AQ20" s="12"/>
      <c r="AR20" s="12"/>
    </row>
    <row r="21" customFormat="false" ht="15" hidden="false" customHeight="false" outlineLevel="0" collapsed="false">
      <c r="A21" s="67" t="s">
        <v>64</v>
      </c>
      <c r="B21" s="68" t="s">
        <v>46</v>
      </c>
      <c r="C21" s="66"/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334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235"/>
      <c r="D22" s="235"/>
      <c r="E22" s="235"/>
      <c r="F22" s="235"/>
      <c r="G22" s="235"/>
      <c r="H22" s="235"/>
      <c r="I22" s="235"/>
      <c r="J22" s="235"/>
      <c r="R22" s="13" t="s">
        <v>65</v>
      </c>
      <c r="S22" s="14" t="s">
        <v>48</v>
      </c>
      <c r="T22" s="17" t="s">
        <v>335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335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3.9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22" t="s">
        <v>70</v>
      </c>
      <c r="T25" s="22"/>
      <c r="U25" s="22"/>
      <c r="V25" s="22"/>
      <c r="W25" s="22"/>
      <c r="X25" s="75" t="n">
        <v>1</v>
      </c>
      <c r="Y25" s="75"/>
      <c r="Z25" s="75"/>
      <c r="AA25" s="75"/>
      <c r="AI25" s="13" t="s">
        <v>39</v>
      </c>
      <c r="AJ25" s="22" t="s">
        <v>70</v>
      </c>
      <c r="AK25" s="22"/>
      <c r="AL25" s="22"/>
      <c r="AM25" s="22"/>
      <c r="AN25" s="22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22" t="s">
        <v>71</v>
      </c>
      <c r="T26" s="22"/>
      <c r="U26" s="22"/>
      <c r="V26" s="22"/>
      <c r="W26" s="22"/>
      <c r="X26" s="75" t="n">
        <v>1</v>
      </c>
      <c r="Y26" s="75"/>
      <c r="Z26" s="75"/>
      <c r="AA26" s="75"/>
      <c r="AI26" s="13" t="s">
        <v>42</v>
      </c>
      <c r="AJ26" s="22" t="s">
        <v>71</v>
      </c>
      <c r="AK26" s="22"/>
      <c r="AL26" s="22"/>
      <c r="AM26" s="22"/>
      <c r="AN26" s="22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260</v>
      </c>
      <c r="H27" s="163"/>
      <c r="I27" s="163"/>
      <c r="J27" s="163"/>
      <c r="R27" s="13" t="s">
        <v>45</v>
      </c>
      <c r="S27" s="22" t="s">
        <v>72</v>
      </c>
      <c r="T27" s="22"/>
      <c r="U27" s="22"/>
      <c r="V27" s="22"/>
      <c r="W27" s="22"/>
      <c r="X27" s="75" t="n">
        <v>260</v>
      </c>
      <c r="Y27" s="75"/>
      <c r="Z27" s="75"/>
      <c r="AA27" s="75"/>
      <c r="AI27" s="13" t="s">
        <v>45</v>
      </c>
      <c r="AJ27" s="22" t="s">
        <v>72</v>
      </c>
      <c r="AK27" s="22"/>
      <c r="AL27" s="22"/>
      <c r="AM27" s="22"/>
      <c r="AN27" s="22"/>
      <c r="AO27" s="75" t="n">
        <v>260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25" t="s">
        <v>73</v>
      </c>
      <c r="T28" s="25"/>
      <c r="U28" s="25"/>
      <c r="V28" s="25"/>
      <c r="W28" s="25"/>
      <c r="X28" s="77" t="n">
        <f aca="false">X29+X32</f>
        <v>1</v>
      </c>
      <c r="Y28" s="77"/>
      <c r="Z28" s="77"/>
      <c r="AA28" s="77"/>
      <c r="AI28" s="24" t="s">
        <v>47</v>
      </c>
      <c r="AJ28" s="25" t="s">
        <v>73</v>
      </c>
      <c r="AK28" s="25"/>
      <c r="AL28" s="25"/>
      <c r="AM28" s="25"/>
      <c r="AN28" s="25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25" t="s">
        <v>75</v>
      </c>
      <c r="T29" s="25"/>
      <c r="U29" s="25"/>
      <c r="V29" s="25"/>
      <c r="W29" s="25"/>
      <c r="X29" s="77" t="n">
        <f aca="false">X30+X31</f>
        <v>0</v>
      </c>
      <c r="Y29" s="77"/>
      <c r="Z29" s="77"/>
      <c r="AA29" s="77"/>
      <c r="AI29" s="24" t="s">
        <v>74</v>
      </c>
      <c r="AJ29" s="25" t="s">
        <v>75</v>
      </c>
      <c r="AK29" s="25"/>
      <c r="AL29" s="25"/>
      <c r="AM29" s="25"/>
      <c r="AN29" s="25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22" t="s">
        <v>77</v>
      </c>
      <c r="T30" s="22"/>
      <c r="U30" s="22"/>
      <c r="V30" s="22"/>
      <c r="W30" s="22"/>
      <c r="X30" s="75" t="n">
        <v>0</v>
      </c>
      <c r="Y30" s="75"/>
      <c r="Z30" s="75"/>
      <c r="AA30" s="75"/>
      <c r="AI30" s="13" t="s">
        <v>76</v>
      </c>
      <c r="AJ30" s="22" t="s">
        <v>77</v>
      </c>
      <c r="AK30" s="22"/>
      <c r="AL30" s="22"/>
      <c r="AM30" s="22"/>
      <c r="AN30" s="22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22" t="s">
        <v>79</v>
      </c>
      <c r="T31" s="22"/>
      <c r="U31" s="22"/>
      <c r="V31" s="22"/>
      <c r="W31" s="22"/>
      <c r="X31" s="75" t="n">
        <v>0</v>
      </c>
      <c r="Y31" s="75"/>
      <c r="Z31" s="75"/>
      <c r="AA31" s="75"/>
      <c r="AI31" s="13" t="s">
        <v>78</v>
      </c>
      <c r="AJ31" s="22" t="s">
        <v>79</v>
      </c>
      <c r="AK31" s="22"/>
      <c r="AL31" s="22"/>
      <c r="AM31" s="22"/>
      <c r="AN31" s="22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1</v>
      </c>
      <c r="H32" s="163"/>
      <c r="I32" s="163"/>
      <c r="J32" s="163"/>
      <c r="R32" s="13" t="s">
        <v>80</v>
      </c>
      <c r="S32" s="22" t="s">
        <v>81</v>
      </c>
      <c r="T32" s="22"/>
      <c r="U32" s="22"/>
      <c r="V32" s="22"/>
      <c r="W32" s="22"/>
      <c r="X32" s="75" t="n">
        <v>1</v>
      </c>
      <c r="Y32" s="75"/>
      <c r="Z32" s="75"/>
      <c r="AA32" s="75"/>
      <c r="AI32" s="13" t="s">
        <v>80</v>
      </c>
      <c r="AJ32" s="22" t="s">
        <v>81</v>
      </c>
      <c r="AK32" s="22"/>
      <c r="AL32" s="22"/>
      <c r="AM32" s="22"/>
      <c r="AN32" s="22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3</v>
      </c>
      <c r="H33" s="163"/>
      <c r="I33" s="163"/>
      <c r="J33" s="163"/>
      <c r="R33" s="13" t="s">
        <v>50</v>
      </c>
      <c r="S33" s="22" t="s">
        <v>82</v>
      </c>
      <c r="T33" s="22"/>
      <c r="U33" s="22"/>
      <c r="V33" s="22"/>
      <c r="W33" s="22"/>
      <c r="X33" s="75" t="n">
        <v>3</v>
      </c>
      <c r="Y33" s="75"/>
      <c r="Z33" s="75"/>
      <c r="AA33" s="75"/>
      <c r="AI33" s="13" t="s">
        <v>50</v>
      </c>
      <c r="AJ33" s="22" t="s">
        <v>82</v>
      </c>
      <c r="AK33" s="22"/>
      <c r="AL33" s="22"/>
      <c r="AM33" s="22"/>
      <c r="AN33" s="22"/>
      <c r="AO33" s="75" t="n">
        <v>3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22" t="s">
        <v>83</v>
      </c>
      <c r="T34" s="22"/>
      <c r="U34" s="22"/>
      <c r="V34" s="22"/>
      <c r="W34" s="22"/>
      <c r="X34" s="75" t="n">
        <v>0</v>
      </c>
      <c r="Y34" s="75"/>
      <c r="Z34" s="75"/>
      <c r="AA34" s="75"/>
      <c r="AI34" s="13" t="s">
        <v>58</v>
      </c>
      <c r="AJ34" s="22" t="s">
        <v>83</v>
      </c>
      <c r="AK34" s="22"/>
      <c r="AL34" s="22"/>
      <c r="AM34" s="22"/>
      <c r="AN34" s="22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22" t="s">
        <v>273</v>
      </c>
      <c r="T35" s="22"/>
      <c r="U35" s="22"/>
      <c r="V35" s="22"/>
      <c r="W35" s="22"/>
      <c r="X35" s="59" t="n">
        <v>1</v>
      </c>
      <c r="Y35" s="59"/>
      <c r="Z35" s="59"/>
      <c r="AA35" s="59"/>
      <c r="AI35" s="13" t="s">
        <v>272</v>
      </c>
      <c r="AJ35" s="22" t="s">
        <v>273</v>
      </c>
      <c r="AK35" s="22"/>
      <c r="AL35" s="22"/>
      <c r="AM35" s="22"/>
      <c r="AN35" s="22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22" t="s">
        <v>275</v>
      </c>
      <c r="T36" s="22"/>
      <c r="U36" s="22"/>
      <c r="V36" s="22"/>
      <c r="W36" s="22"/>
      <c r="X36" s="59" t="n">
        <v>0</v>
      </c>
      <c r="Y36" s="59"/>
      <c r="Z36" s="59"/>
      <c r="AA36" s="59"/>
      <c r="AI36" s="13" t="s">
        <v>274</v>
      </c>
      <c r="AJ36" s="22" t="s">
        <v>275</v>
      </c>
      <c r="AK36" s="22"/>
      <c r="AL36" s="22"/>
      <c r="AM36" s="22"/>
      <c r="AN36" s="22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22" t="s">
        <v>276</v>
      </c>
      <c r="T37" s="22"/>
      <c r="U37" s="22"/>
      <c r="V37" s="22"/>
      <c r="W37" s="22"/>
      <c r="X37" s="59" t="n">
        <v>0</v>
      </c>
      <c r="Y37" s="59"/>
      <c r="Z37" s="59"/>
      <c r="AA37" s="59"/>
      <c r="AI37" s="13" t="s">
        <v>86</v>
      </c>
      <c r="AJ37" s="22" t="s">
        <v>276</v>
      </c>
      <c r="AK37" s="22"/>
      <c r="AL37" s="22"/>
      <c r="AM37" s="22"/>
      <c r="AN37" s="22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22" t="s">
        <v>278</v>
      </c>
      <c r="T38" s="22"/>
      <c r="U38" s="22"/>
      <c r="V38" s="22"/>
      <c r="W38" s="22"/>
      <c r="X38" s="59" t="n">
        <v>1</v>
      </c>
      <c r="Y38" s="59"/>
      <c r="Z38" s="59"/>
      <c r="AA38" s="59"/>
      <c r="AI38" s="13" t="s">
        <v>277</v>
      </c>
      <c r="AJ38" s="22" t="s">
        <v>278</v>
      </c>
      <c r="AK38" s="22"/>
      <c r="AL38" s="22"/>
      <c r="AM38" s="22"/>
      <c r="AN38" s="22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0</v>
      </c>
      <c r="AP48" s="35"/>
      <c r="AQ48" s="35" t="n">
        <v>0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9.8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37" t="s">
        <v>105</v>
      </c>
      <c r="Y52" s="37"/>
      <c r="Z52" s="37"/>
      <c r="AA52" s="37"/>
      <c r="AI52" s="36" t="s">
        <v>32</v>
      </c>
      <c r="AJ52" s="37" t="s">
        <v>68</v>
      </c>
      <c r="AK52" s="37"/>
      <c r="AL52" s="37"/>
      <c r="AM52" s="37"/>
      <c r="AN52" s="37"/>
      <c r="AO52" s="37" t="s">
        <v>105</v>
      </c>
      <c r="AP52" s="37"/>
      <c r="AQ52" s="37"/>
      <c r="AR52" s="37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0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42</v>
      </c>
      <c r="H60" s="169"/>
      <c r="I60" s="169" t="n">
        <v>4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42</v>
      </c>
      <c r="Y60" s="79"/>
      <c r="Z60" s="79" t="n">
        <v>4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42</v>
      </c>
      <c r="AP60" s="79"/>
      <c r="AQ60" s="79" t="n">
        <v>4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28</v>
      </c>
      <c r="H61" s="169"/>
      <c r="I61" s="169" t="n">
        <v>4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28</v>
      </c>
      <c r="Y61" s="79"/>
      <c r="Z61" s="79" t="n">
        <v>4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28</v>
      </c>
      <c r="AP61" s="79"/>
      <c r="AQ61" s="79" t="n">
        <v>4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0</v>
      </c>
      <c r="H62" s="169"/>
      <c r="I62" s="169" t="n">
        <v>0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20</v>
      </c>
      <c r="AP62" s="79"/>
      <c r="AQ62" s="79" t="n">
        <v>4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3100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3400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3300</v>
      </c>
      <c r="AN73" s="54"/>
      <c r="AO73" s="54"/>
      <c r="AP73" s="192" t="n">
        <v>0</v>
      </c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40.36</v>
      </c>
      <c r="F74" s="188"/>
      <c r="G74" s="188"/>
      <c r="H74" s="188" t="n">
        <v>0</v>
      </c>
      <c r="I74" s="188"/>
      <c r="J74" s="188"/>
      <c r="K74" s="189" t="n">
        <f aca="false">(E74*1000)/E73</f>
        <v>13.0193548387097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32.51</v>
      </c>
      <c r="W74" s="54"/>
      <c r="X74" s="54"/>
      <c r="Y74" s="192" t="n">
        <v>0</v>
      </c>
      <c r="Z74" s="192"/>
      <c r="AA74" s="192"/>
      <c r="AB74" s="55" t="n">
        <f aca="false">(V74*1000)/V73</f>
        <v>9.56176470588235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32.835</v>
      </c>
      <c r="AN74" s="54"/>
      <c r="AO74" s="54"/>
      <c r="AP74" s="192" t="n">
        <v>0</v>
      </c>
      <c r="AQ74" s="192"/>
      <c r="AR74" s="192"/>
      <c r="AS74" s="55" t="n">
        <f aca="false">(AM74*1000)/AM73</f>
        <v>9.95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 t="n">
        <v>0</v>
      </c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 t="n">
        <v>0</v>
      </c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21.12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21.12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0</v>
      </c>
      <c r="AN77" s="54"/>
      <c r="AO77" s="54"/>
      <c r="AP77" s="192" t="n">
        <v>21.12</v>
      </c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0.95</v>
      </c>
      <c r="I78" s="188"/>
      <c r="J78" s="188"/>
      <c r="K78" s="189" t="e">
        <f aca="false">(E78*1000)/E77</f>
        <v>#DIV/0!</v>
      </c>
      <c r="L78" s="190" t="n">
        <f aca="false">(H78*1000)/H77</f>
        <v>44.9810606060606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0.85</v>
      </c>
      <c r="Z78" s="192"/>
      <c r="AA78" s="192"/>
      <c r="AB78" s="55" t="e">
        <f aca="false">(V78*1000)/V77</f>
        <v>#DIV/0!</v>
      </c>
      <c r="AC78" s="56" t="n">
        <f aca="false">(Y78*1000)/Y77</f>
        <v>40.2462121212121</v>
      </c>
      <c r="AI78" s="51" t="s">
        <v>142</v>
      </c>
      <c r="AJ78" s="191"/>
      <c r="AK78" s="59" t="s">
        <v>134</v>
      </c>
      <c r="AL78" s="59"/>
      <c r="AM78" s="54" t="n">
        <v>0</v>
      </c>
      <c r="AN78" s="54"/>
      <c r="AO78" s="54"/>
      <c r="AP78" s="192" t="n">
        <v>0.799</v>
      </c>
      <c r="AQ78" s="192"/>
      <c r="AR78" s="192"/>
      <c r="AS78" s="55" t="e">
        <f aca="false">(AM78*1000)/AM77</f>
        <v>#DIV/0!</v>
      </c>
      <c r="AT78" s="56" t="n">
        <f aca="false">(AP78*1000)/AP77</f>
        <v>37.8314393939394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 t="n">
        <v>0</v>
      </c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 t="n">
        <v>0</v>
      </c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0</v>
      </c>
      <c r="AN81" s="54"/>
      <c r="AO81" s="54"/>
      <c r="AP81" s="192" t="n">
        <v>0</v>
      </c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0</v>
      </c>
      <c r="AN82" s="54"/>
      <c r="AO82" s="54"/>
      <c r="AP82" s="192" t="n">
        <v>0</v>
      </c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 t="n">
        <v>0</v>
      </c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 t="n">
        <v>0</v>
      </c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468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54" t="n">
        <v>1947.99</v>
      </c>
      <c r="Z85" s="54"/>
      <c r="AA85" s="54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54" t="n">
        <v>2197.41</v>
      </c>
      <c r="AQ85" s="54"/>
      <c r="AR85" s="54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27.58</v>
      </c>
      <c r="I86" s="188"/>
      <c r="J86" s="188"/>
      <c r="K86" s="189" t="e">
        <f aca="false">(E86*1000)/E85</f>
        <v>#DIV/0!</v>
      </c>
      <c r="L86" s="190" t="n">
        <f aca="false">(H86*1000)/H85</f>
        <v>58.9316239316239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54" t="n">
        <v>103.99</v>
      </c>
      <c r="Z86" s="54"/>
      <c r="AA86" s="54"/>
      <c r="AB86" s="55" t="e">
        <f aca="false">(V86*1000)/V85</f>
        <v>#DIV/0!</v>
      </c>
      <c r="AC86" s="56" t="n">
        <f aca="false">(Y86*1000)/Y85</f>
        <v>53.3832309200766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54" t="n">
        <v>111.628</v>
      </c>
      <c r="AQ86" s="54"/>
      <c r="AR86" s="54"/>
      <c r="AS86" s="55" t="e">
        <f aca="false">(AM86*1000)/AM85</f>
        <v>#DIV/0!</v>
      </c>
      <c r="AT86" s="56" t="n">
        <f aca="false">(AP86*1000)/AP85</f>
        <v>50.7998052252424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 t="n">
        <v>0</v>
      </c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 t="n">
        <v>0</v>
      </c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10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25.25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 t="n">
        <v>20.15</v>
      </c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112</v>
      </c>
      <c r="I90" s="188"/>
      <c r="J90" s="188"/>
      <c r="K90" s="189" t="e">
        <f aca="false">(E90*1000)/E89</f>
        <v>#DIV/0!</v>
      </c>
      <c r="L90" s="190" t="n">
        <f aca="false">(H90*1000)/H89</f>
        <v>11200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258.43</v>
      </c>
      <c r="Z90" s="192"/>
      <c r="AA90" s="192"/>
      <c r="AB90" s="55" t="e">
        <f aca="false">(V90*1000)/V89</f>
        <v>#DIV/0!</v>
      </c>
      <c r="AC90" s="56" t="n">
        <f aca="false">(Y90*1000)/Y89</f>
        <v>10234.8514851485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 t="n">
        <v>190.25</v>
      </c>
      <c r="AQ90" s="192"/>
      <c r="AR90" s="192"/>
      <c r="AS90" s="55" t="e">
        <f aca="false">(AM90*1000)/AM89</f>
        <v>#DIV/0!</v>
      </c>
      <c r="AT90" s="56" t="n">
        <f aca="false">(AP90*1000)/AP89</f>
        <v>9441.68734491315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1.33</v>
      </c>
      <c r="I91" s="188"/>
      <c r="J91" s="188"/>
      <c r="K91" s="189"/>
      <c r="L91" s="190"/>
      <c r="M91" s="236" t="s">
        <v>336</v>
      </c>
      <c r="R91" s="51" t="s">
        <v>280</v>
      </c>
      <c r="S91" s="191" t="s">
        <v>281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 t="n">
        <v>0</v>
      </c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10</v>
      </c>
      <c r="I92" s="188"/>
      <c r="J92" s="188"/>
      <c r="K92" s="193" t="e">
        <f aca="false">(E92*1000)/E91</f>
        <v>#DIV/0!</v>
      </c>
      <c r="L92" s="194" t="n">
        <f aca="false">(H92*1000)/H91</f>
        <v>7518.7969924812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 t="n">
        <v>0</v>
      </c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I94" s="105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customFormat="false" ht="32.1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I95" s="105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6" hidden="false" customHeight="true" outlineLevel="0" collapsed="false">
      <c r="A96" s="167" t="s">
        <v>39</v>
      </c>
      <c r="B96" s="230" t="str">
        <f aca="false">C5</f>
        <v>Администрация Горячевского сельского поселения Савинского Муниципального района Ивановской области</v>
      </c>
      <c r="C96" s="231" t="str">
        <f aca="false">T96</f>
        <v>Энергосбережение и повышение энергетической эффективности в администрации Горячевского сельского поселения</v>
      </c>
      <c r="D96" s="231"/>
      <c r="E96" s="231"/>
      <c r="F96" s="231"/>
      <c r="G96" s="202" t="str">
        <f aca="false">X96</f>
        <v>постановление администрации Горячевского сельского поселения от 10.02.2025 №8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37" t="str">
        <f aca="false">T5</f>
        <v>Администрация Горячевского сельского поселения Савинского Муниципального района Ивановской области</v>
      </c>
      <c r="T96" s="238" t="s">
        <v>337</v>
      </c>
      <c r="U96" s="238"/>
      <c r="V96" s="238"/>
      <c r="W96" s="238"/>
      <c r="X96" s="233" t="s">
        <v>338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37" t="s">
        <v>339</v>
      </c>
      <c r="AK96" s="238" t="s">
        <v>337</v>
      </c>
      <c r="AL96" s="238"/>
      <c r="AM96" s="238"/>
      <c r="AN96" s="238"/>
      <c r="AO96" s="233" t="s">
        <v>340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" hidden="false" customHeight="fals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51" t="s">
        <v>42</v>
      </c>
      <c r="S97" s="34"/>
      <c r="T97" s="34"/>
      <c r="U97" s="34"/>
      <c r="V97" s="34"/>
      <c r="W97" s="34"/>
      <c r="X97" s="75"/>
      <c r="Y97" s="75"/>
      <c r="Z97" s="75"/>
      <c r="AA97" s="75"/>
      <c r="AB97" s="59"/>
      <c r="AC97" s="75"/>
      <c r="AD97" s="75"/>
      <c r="AE97" s="75"/>
      <c r="AF97" s="75"/>
      <c r="AG97" s="75"/>
      <c r="AI97" s="51" t="s">
        <v>42</v>
      </c>
      <c r="AJ97" s="34"/>
      <c r="AK97" s="34"/>
      <c r="AL97" s="34"/>
      <c r="AM97" s="34"/>
      <c r="AN97" s="34"/>
      <c r="AO97" s="75"/>
      <c r="AP97" s="75"/>
      <c r="AQ97" s="75"/>
      <c r="AR97" s="75"/>
      <c r="AS97" s="59"/>
      <c r="AT97" s="75"/>
      <c r="AU97" s="75"/>
      <c r="AV97" s="75"/>
      <c r="AW97" s="75"/>
      <c r="AX97" s="75"/>
    </row>
    <row r="98" customFormat="false" ht="15.75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9" t="s">
        <v>286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I98" s="9" t="s">
        <v>185</v>
      </c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</row>
    <row r="99" customFormat="false" ht="15" hidden="false" customHeight="fals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239" t="s">
        <v>32</v>
      </c>
      <c r="S99" s="240" t="s">
        <v>287</v>
      </c>
      <c r="T99" s="240"/>
      <c r="U99" s="240"/>
      <c r="V99" s="240"/>
      <c r="W99" s="240"/>
      <c r="X99" s="240"/>
      <c r="Y99" s="240"/>
      <c r="Z99" s="240" t="s">
        <v>193</v>
      </c>
      <c r="AA99" s="240"/>
      <c r="AB99" s="240"/>
      <c r="AC99" s="240"/>
      <c r="AD99" s="240" t="s">
        <v>194</v>
      </c>
      <c r="AE99" s="240"/>
      <c r="AF99" s="240"/>
      <c r="AG99" s="240"/>
      <c r="AI99" s="239" t="s">
        <v>186</v>
      </c>
      <c r="AJ99" s="240"/>
      <c r="AK99" s="240"/>
      <c r="AL99" s="240"/>
      <c r="AM99" s="240"/>
      <c r="AN99" s="240"/>
      <c r="AO99" s="240"/>
      <c r="AP99" s="240"/>
      <c r="AQ99" s="240"/>
      <c r="AR99" s="240"/>
      <c r="AS99" s="240"/>
      <c r="AT99" s="240"/>
      <c r="AU99" s="240"/>
      <c r="AV99" s="240"/>
      <c r="AW99" s="240"/>
      <c r="AX99" s="240"/>
    </row>
    <row r="100" customFormat="false" ht="15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239"/>
      <c r="S100" s="240"/>
      <c r="T100" s="240"/>
      <c r="U100" s="240"/>
      <c r="V100" s="240"/>
      <c r="W100" s="240"/>
      <c r="X100" s="240"/>
      <c r="Y100" s="240"/>
      <c r="Z100" s="240" t="s">
        <v>177</v>
      </c>
      <c r="AA100" s="240"/>
      <c r="AB100" s="240"/>
      <c r="AC100" s="241" t="s">
        <v>195</v>
      </c>
      <c r="AD100" s="241" t="s">
        <v>196</v>
      </c>
      <c r="AE100" s="241"/>
      <c r="AF100" s="240" t="s">
        <v>197</v>
      </c>
      <c r="AG100" s="240"/>
      <c r="AI100" s="239" t="s">
        <v>286</v>
      </c>
      <c r="AJ100" s="240"/>
      <c r="AK100" s="240"/>
      <c r="AL100" s="240"/>
      <c r="AM100" s="240"/>
      <c r="AN100" s="240"/>
      <c r="AO100" s="240"/>
      <c r="AP100" s="240"/>
      <c r="AQ100" s="240"/>
      <c r="AR100" s="240"/>
      <c r="AS100" s="240"/>
      <c r="AT100" s="241"/>
      <c r="AU100" s="241"/>
      <c r="AV100" s="241"/>
      <c r="AW100" s="240"/>
      <c r="AX100" s="240"/>
    </row>
    <row r="101" customFormat="false" ht="23.1" hidden="false" customHeight="tru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239"/>
      <c r="S101" s="240"/>
      <c r="T101" s="240"/>
      <c r="U101" s="240"/>
      <c r="V101" s="240"/>
      <c r="W101" s="240"/>
      <c r="X101" s="240"/>
      <c r="Y101" s="240"/>
      <c r="Z101" s="242" t="s">
        <v>178</v>
      </c>
      <c r="AA101" s="243" t="s">
        <v>179</v>
      </c>
      <c r="AB101" s="243" t="s">
        <v>180</v>
      </c>
      <c r="AC101" s="241"/>
      <c r="AD101" s="241" t="s">
        <v>198</v>
      </c>
      <c r="AE101" s="241" t="s">
        <v>199</v>
      </c>
      <c r="AF101" s="240" t="s">
        <v>134</v>
      </c>
      <c r="AG101" s="240"/>
      <c r="AI101" s="239" t="s">
        <v>32</v>
      </c>
      <c r="AJ101" s="240" t="s">
        <v>287</v>
      </c>
      <c r="AK101" s="240"/>
      <c r="AL101" s="240"/>
      <c r="AM101" s="240"/>
      <c r="AN101" s="240"/>
      <c r="AO101" s="240"/>
      <c r="AP101" s="240"/>
      <c r="AQ101" s="242" t="s">
        <v>193</v>
      </c>
      <c r="AR101" s="243"/>
      <c r="AS101" s="243"/>
      <c r="AT101" s="241"/>
      <c r="AU101" s="241" t="s">
        <v>194</v>
      </c>
      <c r="AV101" s="241"/>
      <c r="AW101" s="240"/>
      <c r="AX101" s="240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39</v>
      </c>
      <c r="S102" s="191" t="s">
        <v>288</v>
      </c>
      <c r="T102" s="191"/>
      <c r="U102" s="191"/>
      <c r="V102" s="191"/>
      <c r="W102" s="191"/>
      <c r="X102" s="191"/>
      <c r="Y102" s="191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191"/>
      <c r="AK102" s="191"/>
      <c r="AL102" s="191"/>
      <c r="AM102" s="191"/>
      <c r="AN102" s="191"/>
      <c r="AO102" s="191"/>
      <c r="AP102" s="191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42</v>
      </c>
      <c r="S103" s="34" t="s">
        <v>201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75" t="n">
        <v>0</v>
      </c>
      <c r="AC103" s="75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75"/>
      <c r="AT103" s="75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/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 t="n">
        <v>0</v>
      </c>
      <c r="AW104" s="59" t="n">
        <v>0</v>
      </c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customFormat="false" ht="18.6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customFormat="false" ht="20.1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R109" s="51" t="s">
        <v>39</v>
      </c>
      <c r="S109" s="191"/>
      <c r="T109" s="191"/>
      <c r="U109" s="191"/>
      <c r="V109" s="75"/>
      <c r="W109" s="75"/>
      <c r="X109" s="75"/>
      <c r="Y109" s="112"/>
      <c r="Z109" s="112"/>
      <c r="AA109" s="112"/>
      <c r="AB109" s="75"/>
      <c r="AC109" s="75"/>
      <c r="AD109" s="75"/>
      <c r="AE109" s="75"/>
      <c r="AF109" s="75"/>
      <c r="AG109" s="75"/>
      <c r="AI109" s="51"/>
      <c r="AJ109" s="191" t="s">
        <v>291</v>
      </c>
      <c r="AK109" s="191"/>
      <c r="AL109" s="191"/>
      <c r="AM109" s="75"/>
      <c r="AN109" s="75"/>
      <c r="AO109" s="75"/>
      <c r="AP109" s="112"/>
      <c r="AQ109" s="112"/>
      <c r="AR109" s="112"/>
      <c r="AS109" s="75"/>
      <c r="AT109" s="75"/>
      <c r="AU109" s="59"/>
      <c r="AV109" s="75"/>
      <c r="AW109" s="75"/>
      <c r="AX109" s="75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  <c r="AJ114" s="4" t="n">
        <v>0</v>
      </c>
      <c r="AM114" s="4" t="n">
        <v>0</v>
      </c>
      <c r="AN114" s="4" t="n">
        <v>0</v>
      </c>
      <c r="AO114" s="4" t="n">
        <v>0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T97:W97"/>
    <mergeCell ref="AK97:AN97"/>
    <mergeCell ref="C98:F98"/>
    <mergeCell ref="R98:AG98"/>
    <mergeCell ref="AI98:AX98"/>
    <mergeCell ref="C99:F99"/>
    <mergeCell ref="R99:R101"/>
    <mergeCell ref="S99:Y101"/>
    <mergeCell ref="Z99:AC99"/>
    <mergeCell ref="AD99:AG99"/>
    <mergeCell ref="AI99:AI101"/>
    <mergeCell ref="AJ99:AP101"/>
    <mergeCell ref="AQ99:AT99"/>
    <mergeCell ref="AU99:AX99"/>
    <mergeCell ref="A100:P100"/>
    <mergeCell ref="Z100:AB100"/>
    <mergeCell ref="AC100:AC101"/>
    <mergeCell ref="AD100:AE100"/>
    <mergeCell ref="AF100:AG100"/>
    <mergeCell ref="AQ100:AS100"/>
    <mergeCell ref="AT100:AT101"/>
    <mergeCell ref="AU100:AV100"/>
    <mergeCell ref="AW100:AX100"/>
    <mergeCell ref="A101:A103"/>
    <mergeCell ref="B101:H103"/>
    <mergeCell ref="I101:L101"/>
    <mergeCell ref="M101:P101"/>
    <mergeCell ref="AF101:AG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S109:U109"/>
    <mergeCell ref="AJ109:AL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D102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 AB97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</dataValidations>
  <hyperlinks>
    <hyperlink ref="C13" r:id="rId1" display="goryachevoselo@yandex.ru"/>
    <hyperlink ref="T13" r:id="rId2" display="goryachevoselo@yandex.ru"/>
    <hyperlink ref="AK13" r:id="rId3" display="goryachevoselo@yandex.ru"/>
    <hyperlink ref="T22" r:id="rId4" display="goryachevoselo@yandex.ru"/>
    <hyperlink ref="AK22" r:id="rId5" display="goryachevoselo@yandex.ru"/>
  </hyperlinks>
  <printOptions headings="false" gridLines="false" gridLinesSet="true" horizontalCentered="false" verticalCentered="false"/>
  <pageMargins left="0.7875" right="0.7875" top="1.05277777777778" bottom="1.07986111111111" header="0.7875" footer="0.814583333333333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B88" colorId="64" zoomScale="75" zoomScaleNormal="75" zoomScalePageLayoutView="100" workbookViewId="0">
      <selection pane="topLeft" activeCell="G30" activeCellId="0" sqref="G30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5"/>
    <col collapsed="false" customWidth="true" hidden="false" outlineLevel="0" max="31" min="31" style="4" width="14.43"/>
    <col collapsed="false" customWidth="true" hidden="false" outlineLevel="0" max="32" min="32" style="4" width="11.57"/>
    <col collapsed="false" customWidth="true" hidden="false" outlineLevel="0" max="33" min="33" style="4" width="14.43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5"/>
    <col collapsed="false" customWidth="true" hidden="false" outlineLevel="0" max="48" min="48" style="4" width="14.43"/>
    <col collapsed="false" customWidth="true" hidden="false" outlineLevel="0" max="49" min="49" style="4" width="11.57"/>
    <col collapsed="false" customWidth="true" hidden="false" outlineLevel="0" max="50" min="50" style="4" width="14.43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Администрация Савинского муниципального района Ивановской области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341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341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3722002235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3722002235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3722002235</v>
      </c>
      <c r="AL6" s="12"/>
      <c r="AM6" s="12"/>
      <c r="AN6" s="12"/>
      <c r="AO6" s="12"/>
      <c r="AP6" s="12"/>
      <c r="AQ6" s="12"/>
      <c r="AR6" s="12"/>
    </row>
    <row r="7" customFormat="false" ht="25.3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область, Савинский район, поселок Савино, улица Первомайская, дом 22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342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342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343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343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343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344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344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344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n">
        <v>84935691404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n">
        <v>84935691404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n">
        <v>84935691404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49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49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49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61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61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61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345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345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345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n">
        <v>84935691388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n">
        <v>84935691388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n">
        <v>84935691388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346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346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346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1535.6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1535.6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1535.6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2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2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2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2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2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2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2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2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2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0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47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42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49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1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1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14.1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347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44.8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245" t="s">
        <v>32</v>
      </c>
      <c r="S45" s="246" t="s">
        <v>68</v>
      </c>
      <c r="T45" s="246"/>
      <c r="U45" s="246"/>
      <c r="V45" s="246"/>
      <c r="W45" s="246"/>
      <c r="X45" s="247" t="s">
        <v>97</v>
      </c>
      <c r="Y45" s="247"/>
      <c r="Z45" s="247" t="s">
        <v>98</v>
      </c>
      <c r="AA45" s="247"/>
      <c r="AI45" s="245" t="s">
        <v>32</v>
      </c>
      <c r="AJ45" s="246" t="s">
        <v>68</v>
      </c>
      <c r="AK45" s="246"/>
      <c r="AL45" s="246"/>
      <c r="AM45" s="246"/>
      <c r="AN45" s="246"/>
      <c r="AO45" s="247" t="s">
        <v>97</v>
      </c>
      <c r="AP45" s="247"/>
      <c r="AQ45" s="247" t="s">
        <v>98</v>
      </c>
      <c r="AR45" s="247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1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1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1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6.1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15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11</v>
      </c>
      <c r="AP53" s="29"/>
      <c r="AQ53" s="29"/>
      <c r="AR53" s="29"/>
    </row>
    <row r="54" customFormat="false" ht="13.8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69" t="n">
        <v>0</v>
      </c>
      <c r="H54" s="169"/>
      <c r="I54" s="169"/>
      <c r="J54" s="169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6</v>
      </c>
      <c r="AP54" s="32"/>
      <c r="AQ54" s="32"/>
      <c r="AR54" s="32"/>
    </row>
    <row r="55" customFormat="false" ht="13.8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69" t="n">
        <v>0</v>
      </c>
      <c r="H55" s="169"/>
      <c r="I55" s="169"/>
      <c r="J55" s="169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3.8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69" t="n">
        <v>0</v>
      </c>
      <c r="H56" s="169"/>
      <c r="I56" s="169"/>
      <c r="J56" s="169"/>
      <c r="R56" s="13" t="s">
        <v>109</v>
      </c>
      <c r="S56" s="34" t="s">
        <v>110</v>
      </c>
      <c r="T56" s="34"/>
      <c r="U56" s="34"/>
      <c r="V56" s="34"/>
      <c r="W56" s="34"/>
      <c r="X56" s="32" t="n">
        <v>15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5</v>
      </c>
      <c r="AP56" s="32"/>
      <c r="AQ56" s="32"/>
      <c r="AR56" s="32"/>
    </row>
    <row r="57" customFormat="false" ht="13.8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69" t="n">
        <v>0</v>
      </c>
      <c r="H57" s="169"/>
      <c r="I57" s="169"/>
      <c r="J57" s="169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750</v>
      </c>
      <c r="H60" s="169"/>
      <c r="I60" s="169" t="n">
        <v>6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840</v>
      </c>
      <c r="Y60" s="79"/>
      <c r="Z60" s="79" t="n">
        <v>6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750</v>
      </c>
      <c r="AP60" s="79"/>
      <c r="AQ60" s="79" t="n">
        <v>6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115</v>
      </c>
      <c r="H61" s="169"/>
      <c r="I61" s="169" t="n">
        <v>0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95</v>
      </c>
      <c r="Y61" s="79"/>
      <c r="Z61" s="79" t="n">
        <v>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658</v>
      </c>
      <c r="AP61" s="79"/>
      <c r="AQ61" s="79" t="n">
        <v>6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40</v>
      </c>
      <c r="H62" s="169"/>
      <c r="I62" s="169" t="n">
        <v>0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40</v>
      </c>
      <c r="AP62" s="79"/>
      <c r="AQ62" s="79" t="n">
        <v>4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68853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58332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61374.53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746.591</v>
      </c>
      <c r="F74" s="188"/>
      <c r="G74" s="188"/>
      <c r="H74" s="188" t="n">
        <v>0</v>
      </c>
      <c r="I74" s="188"/>
      <c r="J74" s="188"/>
      <c r="K74" s="189" t="n">
        <f aca="false">(E74*1000)/E73</f>
        <v>10.8432602791454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581.34</v>
      </c>
      <c r="W74" s="54"/>
      <c r="X74" s="54"/>
      <c r="Y74" s="192" t="n">
        <v>0</v>
      </c>
      <c r="Z74" s="192"/>
      <c r="AA74" s="192"/>
      <c r="AB74" s="55" t="n">
        <f aca="false">(V74*1000)/V73</f>
        <v>9.96605636700267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605.14</v>
      </c>
      <c r="AN74" s="54"/>
      <c r="AO74" s="54"/>
      <c r="AP74" s="192"/>
      <c r="AQ74" s="192"/>
      <c r="AR74" s="192"/>
      <c r="AS74" s="55" t="n">
        <f aca="false">(AM74*1000)/AM73</f>
        <v>9.85979037232546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305.881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208.449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333.3</v>
      </c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1200.053</v>
      </c>
      <c r="F76" s="188"/>
      <c r="G76" s="188"/>
      <c r="H76" s="188" t="n">
        <v>0</v>
      </c>
      <c r="I76" s="188"/>
      <c r="J76" s="188"/>
      <c r="K76" s="189" t="n">
        <f aca="false">(E76*1000)/E75</f>
        <v>3923.26754522183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712.77</v>
      </c>
      <c r="W76" s="54"/>
      <c r="X76" s="54"/>
      <c r="Y76" s="192" t="n">
        <v>0</v>
      </c>
      <c r="Z76" s="192"/>
      <c r="AA76" s="192"/>
      <c r="AB76" s="55" t="n">
        <f aca="false">(V76*1000)/V75</f>
        <v>3419.39755047997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1110.35</v>
      </c>
      <c r="AN76" s="54"/>
      <c r="AO76" s="54"/>
      <c r="AP76" s="192"/>
      <c r="AQ76" s="192"/>
      <c r="AR76" s="192"/>
      <c r="AS76" s="55" t="n">
        <f aca="false">(AM76*1000)/AM75</f>
        <v>3331.38313831383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253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234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240</v>
      </c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12.38</v>
      </c>
      <c r="F78" s="188"/>
      <c r="G78" s="188"/>
      <c r="H78" s="188" t="n">
        <v>0</v>
      </c>
      <c r="I78" s="188"/>
      <c r="J78" s="188"/>
      <c r="K78" s="189" t="n">
        <f aca="false">(E78*1000)/E77</f>
        <v>48.9328063241107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10.45</v>
      </c>
      <c r="W78" s="54"/>
      <c r="X78" s="54"/>
      <c r="Y78" s="192" t="n">
        <v>0</v>
      </c>
      <c r="Z78" s="192"/>
      <c r="AA78" s="192"/>
      <c r="AB78" s="55" t="n">
        <f aca="false">(V78*1000)/V77</f>
        <v>44.6581196581197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10.55</v>
      </c>
      <c r="AN78" s="54"/>
      <c r="AO78" s="54"/>
      <c r="AP78" s="192"/>
      <c r="AQ78" s="192"/>
      <c r="AR78" s="192"/>
      <c r="AS78" s="55" t="n">
        <f aca="false">(AM78*1000)/AM77</f>
        <v>43.9583333333333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12317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54" t="n">
        <v>11013</v>
      </c>
      <c r="Z85" s="54"/>
      <c r="AA85" s="54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54" t="n">
        <v>12299.19</v>
      </c>
      <c r="AQ85" s="54"/>
      <c r="AR85" s="54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734.71</v>
      </c>
      <c r="I86" s="188"/>
      <c r="J86" s="188"/>
      <c r="K86" s="189" t="e">
        <f aca="false">(E86*1000)/E85</f>
        <v>#DIV/0!</v>
      </c>
      <c r="L86" s="190" t="n">
        <f aca="false">(H86*1000)/H85</f>
        <v>59.6500771291711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54" t="n">
        <v>596.87</v>
      </c>
      <c r="Z86" s="54"/>
      <c r="AA86" s="54"/>
      <c r="AB86" s="55" t="e">
        <f aca="false">(V86*1000)/V85</f>
        <v>#DIV/0!</v>
      </c>
      <c r="AC86" s="56" t="n">
        <f aca="false">(Y86*1000)/Y85</f>
        <v>54.1968582584219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54" t="n">
        <v>613.995</v>
      </c>
      <c r="AQ86" s="54"/>
      <c r="AR86" s="54"/>
      <c r="AS86" s="55" t="e">
        <f aca="false">(AM86*1000)/AM85</f>
        <v>#DIV/0!</v>
      </c>
      <c r="AT86" s="56" t="n">
        <f aca="false">(AP86*1000)/AP85</f>
        <v>49.921580201623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196" t="s">
        <v>188</v>
      </c>
      <c r="C94" s="196" t="s">
        <v>170</v>
      </c>
      <c r="D94" s="196"/>
      <c r="E94" s="196"/>
      <c r="F94" s="196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I94" s="105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customFormat="false" ht="31.35" hidden="false" customHeight="true" outlineLevel="0" collapsed="false">
      <c r="A95" s="95"/>
      <c r="B95" s="196"/>
      <c r="C95" s="196"/>
      <c r="D95" s="196"/>
      <c r="E95" s="196"/>
      <c r="F95" s="196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I95" s="105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00" t="str">
        <f aca="false">C5</f>
        <v>Администрация Савинского муниципального района Ивановской области</v>
      </c>
      <c r="C96" s="200" t="str">
        <f aca="false">T96</f>
        <v>Энергосбережение и повышение энергетической эффективности в Администрации Савинского муниципального района</v>
      </c>
      <c r="D96" s="200"/>
      <c r="E96" s="200"/>
      <c r="F96" s="200"/>
      <c r="G96" s="201" t="str">
        <f aca="false">X96</f>
        <v>постановление администрации Савинского МР от 10.01.2025 № 7-п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Администрация Савинского муниципального района Ивановской области</v>
      </c>
      <c r="T96" s="74" t="s">
        <v>348</v>
      </c>
      <c r="U96" s="74"/>
      <c r="V96" s="74"/>
      <c r="W96" s="74"/>
      <c r="X96" s="248" t="s">
        <v>349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350</v>
      </c>
      <c r="AK96" s="74" t="s">
        <v>348</v>
      </c>
      <c r="AL96" s="74"/>
      <c r="AM96" s="74"/>
      <c r="AN96" s="74"/>
      <c r="AO96" s="248" t="s">
        <v>351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customFormat="false" ht="15.6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customFormat="false" ht="22.3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75" t="n">
        <v>0</v>
      </c>
      <c r="AC101" s="75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75"/>
      <c r="AT101" s="75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352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75" t="n">
        <v>0</v>
      </c>
      <c r="AC103" s="75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75"/>
      <c r="AT103" s="75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292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customFormat="false" ht="21.6" hidden="false" customHeight="true" outlineLevel="0" collapsed="false">
      <c r="A106" s="67" t="s">
        <v>45</v>
      </c>
      <c r="B106" s="123"/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customFormat="false" ht="9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R109" s="51" t="s">
        <v>39</v>
      </c>
      <c r="S109" s="191"/>
      <c r="T109" s="191"/>
      <c r="U109" s="191"/>
      <c r="V109" s="75"/>
      <c r="W109" s="75"/>
      <c r="X109" s="75"/>
      <c r="Y109" s="112"/>
      <c r="Z109" s="112"/>
      <c r="AA109" s="112"/>
      <c r="AB109" s="75"/>
      <c r="AC109" s="75"/>
      <c r="AD109" s="75"/>
      <c r="AE109" s="75"/>
      <c r="AF109" s="75"/>
      <c r="AG109" s="75"/>
      <c r="AI109" s="51"/>
      <c r="AJ109" s="191" t="s">
        <v>291</v>
      </c>
      <c r="AK109" s="191"/>
      <c r="AL109" s="191"/>
      <c r="AM109" s="75"/>
      <c r="AN109" s="75"/>
      <c r="AO109" s="75"/>
      <c r="AP109" s="112"/>
      <c r="AQ109" s="112"/>
      <c r="AR109" s="112"/>
      <c r="AS109" s="75"/>
      <c r="AT109" s="75"/>
      <c r="AU109" s="59"/>
      <c r="AV109" s="75"/>
      <c r="AW109" s="75"/>
      <c r="AX109" s="75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3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S109:U109"/>
    <mergeCell ref="AJ109:AL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</dataValidations>
  <hyperlinks>
    <hyperlink ref="C13" r:id="rId1" display="adm-savino@ivreg.ru "/>
    <hyperlink ref="T13" r:id="rId2" display="adm-savino@ivreg.ru "/>
    <hyperlink ref="AK13" r:id="rId3" display="adm-savino@ivreg.ru "/>
    <hyperlink ref="C22" r:id="rId4" display="petryaeva.ns@mail.ru "/>
    <hyperlink ref="T22" r:id="rId5" display="petryaeva.ns@mail.ru "/>
    <hyperlink ref="AK22" r:id="rId6" display="petryaeva.ns@mail.ru "/>
  </hyperlinks>
  <printOptions headings="false" gridLines="false" gridLinesSet="true" horizontalCentered="false" verticalCentered="false"/>
  <pageMargins left="0.379166666666667" right="0.43125" top="0.363888888888889" bottom="0.346527777777778" header="0.0986111111111111" footer="0.08125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88" colorId="64" zoomScale="75" zoomScaleNormal="75" zoomScalePageLayoutView="100" workbookViewId="0">
      <selection pane="topLeft" activeCell="B105" activeCellId="0" sqref="B105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9.42"/>
    <col collapsed="false" customWidth="true" hidden="false" outlineLevel="0" max="31" min="31" style="4" width="8.29"/>
    <col collapsed="false" customWidth="true" hidden="false" outlineLevel="0" max="32" min="32" style="4" width="7.87"/>
    <col collapsed="false" customWidth="true" hidden="false" outlineLevel="0" max="33" min="33" style="4" width="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9.42"/>
    <col collapsed="false" customWidth="true" hidden="false" outlineLevel="0" max="48" min="48" style="4" width="8.29"/>
    <col collapsed="false" customWidth="true" hidden="false" outlineLevel="0" max="49" min="49" style="4" width="7.87"/>
    <col collapsed="false" customWidth="true" hidden="false" outlineLevel="0" max="50" min="50" style="4" width="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Администрация Савинского сельского поселения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353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353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3711017342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3711017342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3711017342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область, Савинскийр-н, п. Савино, ул. Первомайская, д. 22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354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354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355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355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355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356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356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356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357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358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358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235" t="s">
        <v>359</v>
      </c>
      <c r="D13" s="235"/>
      <c r="E13" s="235"/>
      <c r="F13" s="235"/>
      <c r="G13" s="235"/>
      <c r="H13" s="235"/>
      <c r="I13" s="235"/>
      <c r="J13" s="235"/>
      <c r="R13" s="13" t="s">
        <v>47</v>
      </c>
      <c r="S13" s="14" t="s">
        <v>48</v>
      </c>
      <c r="T13" s="17" t="s">
        <v>359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359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360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361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362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345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363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363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357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364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364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235" t="s">
        <v>359</v>
      </c>
      <c r="D22" s="235"/>
      <c r="E22" s="235"/>
      <c r="F22" s="235"/>
      <c r="G22" s="235"/>
      <c r="H22" s="235"/>
      <c r="I22" s="235"/>
      <c r="J22" s="235"/>
      <c r="R22" s="13" t="s">
        <v>65</v>
      </c>
      <c r="S22" s="14" t="s">
        <v>48</v>
      </c>
      <c r="T22" s="17" t="s">
        <v>359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359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0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0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231.4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0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v>0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3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8.6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3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4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4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4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0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0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0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1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1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1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1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1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1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43.3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50" t="s">
        <v>68</v>
      </c>
      <c r="T45" s="250"/>
      <c r="U45" s="250"/>
      <c r="V45" s="250"/>
      <c r="W45" s="250"/>
      <c r="X45" s="251" t="s">
        <v>97</v>
      </c>
      <c r="Y45" s="251"/>
      <c r="Z45" s="251" t="s">
        <v>98</v>
      </c>
      <c r="AA45" s="251"/>
      <c r="AI45" s="16" t="s">
        <v>32</v>
      </c>
      <c r="AJ45" s="250" t="s">
        <v>68</v>
      </c>
      <c r="AK45" s="250"/>
      <c r="AL45" s="250"/>
      <c r="AM45" s="250"/>
      <c r="AN45" s="250"/>
      <c r="AO45" s="251" t="s">
        <v>97</v>
      </c>
      <c r="AP45" s="251"/>
      <c r="AQ45" s="251" t="s">
        <v>98</v>
      </c>
      <c r="AR45" s="251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0</v>
      </c>
      <c r="H46" s="103"/>
      <c r="I46" s="103" t="n">
        <v>0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0</v>
      </c>
      <c r="Y46" s="35"/>
      <c r="Z46" s="35" t="n">
        <v>0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2</v>
      </c>
      <c r="AP46" s="35"/>
      <c r="AQ46" s="35" t="n">
        <v>2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0</v>
      </c>
      <c r="AP48" s="35"/>
      <c r="AQ48" s="35" t="n">
        <v>0</v>
      </c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1</v>
      </c>
      <c r="AP50" s="35"/>
      <c r="AQ50" s="35" t="n">
        <v>1</v>
      </c>
      <c r="AR50" s="35"/>
    </row>
    <row r="51" customFormat="false" ht="24.6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/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/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/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/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0</v>
      </c>
      <c r="H60" s="179"/>
      <c r="I60" s="179" t="n">
        <v>0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4</v>
      </c>
      <c r="Y60" s="79"/>
      <c r="Z60" s="79" t="n">
        <v>0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14</v>
      </c>
      <c r="AP60" s="79"/>
      <c r="AQ60" s="79" t="n">
        <v>0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0</v>
      </c>
      <c r="H61" s="179"/>
      <c r="I61" s="179" t="n">
        <v>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4</v>
      </c>
      <c r="Y61" s="79"/>
      <c r="Z61" s="79" t="n">
        <v>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6</v>
      </c>
      <c r="AP61" s="79"/>
      <c r="AQ61" s="79" t="n">
        <v>0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0</v>
      </c>
      <c r="AP62" s="79"/>
      <c r="AQ62" s="79" t="n">
        <v>0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12" t="s">
        <v>127</v>
      </c>
      <c r="U72" s="12"/>
      <c r="V72" s="21" t="s">
        <v>128</v>
      </c>
      <c r="W72" s="21"/>
      <c r="X72" s="21"/>
      <c r="Y72" s="21" t="s">
        <v>129</v>
      </c>
      <c r="Z72" s="21"/>
      <c r="AA72" s="21"/>
      <c r="AB72" s="50" t="s">
        <v>130</v>
      </c>
      <c r="AC72" s="50"/>
      <c r="AI72" s="16" t="s">
        <v>32</v>
      </c>
      <c r="AJ72" s="47" t="s">
        <v>126</v>
      </c>
      <c r="AK72" s="12" t="s">
        <v>127</v>
      </c>
      <c r="AL72" s="12"/>
      <c r="AM72" s="21" t="s">
        <v>128</v>
      </c>
      <c r="AN72" s="21"/>
      <c r="AO72" s="21"/>
      <c r="AP72" s="21" t="s">
        <v>129</v>
      </c>
      <c r="AQ72" s="21"/>
      <c r="AR72" s="21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766</v>
      </c>
      <c r="AN73" s="54"/>
      <c r="AO73" s="54"/>
      <c r="AP73" s="192"/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0</v>
      </c>
      <c r="F74" s="188"/>
      <c r="G74" s="188"/>
      <c r="H74" s="188" t="n">
        <v>0</v>
      </c>
      <c r="I74" s="188"/>
      <c r="J74" s="188"/>
      <c r="K74" s="189" t="e">
        <f aca="false">(E74*1000)/E73</f>
        <v>#DIV/0!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0</v>
      </c>
      <c r="W74" s="54"/>
      <c r="X74" s="54"/>
      <c r="Y74" s="192" t="n">
        <v>0</v>
      </c>
      <c r="Z74" s="192"/>
      <c r="AA74" s="192"/>
      <c r="AB74" s="55" t="e">
        <f aca="false">(V74*1000)/V73</f>
        <v>#DIV/0!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6.99</v>
      </c>
      <c r="AN74" s="54"/>
      <c r="AO74" s="54"/>
      <c r="AP74" s="192"/>
      <c r="AQ74" s="192"/>
      <c r="AR74" s="192"/>
      <c r="AS74" s="55" t="n">
        <f aca="false">(AM74*1000)/AM73</f>
        <v>9.12532637075718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/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/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/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1805</v>
      </c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17.71</v>
      </c>
      <c r="AN82" s="54"/>
      <c r="AO82" s="54"/>
      <c r="AP82" s="192"/>
      <c r="AQ82" s="192"/>
      <c r="AR82" s="192"/>
      <c r="AS82" s="55" t="n">
        <f aca="false">(AM82*1000)/AM81</f>
        <v>9.81163434903047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customFormat="false" ht="32.1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56.65" hidden="false" customHeight="true" outlineLevel="0" collapsed="false">
      <c r="A96" s="167" t="s">
        <v>39</v>
      </c>
      <c r="B96" s="230" t="str">
        <f aca="false">C5</f>
        <v>Администрация Савинского сельского поселения</v>
      </c>
      <c r="C96" s="231" t="str">
        <f aca="false">T96</f>
        <v>Энергосбережение и повышения энергетичес-кой эффективности в Администрации Савинского сельского поселения</v>
      </c>
      <c r="D96" s="231"/>
      <c r="E96" s="231"/>
      <c r="F96" s="231"/>
      <c r="G96" s="202" t="str">
        <f aca="false">X96</f>
        <v>постановление администрации Савинского сельского поселения от 12.02.2025 № 5</v>
      </c>
      <c r="H96" s="202" t="n">
        <f aca="false">Y96</f>
        <v>2025</v>
      </c>
      <c r="I96" s="202" t="n">
        <f aca="false">Z96</f>
        <v>2029</v>
      </c>
      <c r="J96" s="202" t="n">
        <f aca="false">AA96</f>
        <v>5</v>
      </c>
      <c r="K96" s="202" t="str">
        <f aca="false">AB96</f>
        <v>нет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37" t="str">
        <f aca="false">T5</f>
        <v>Администрация Савинского сельского поселения</v>
      </c>
      <c r="T96" s="238" t="s">
        <v>365</v>
      </c>
      <c r="U96" s="238"/>
      <c r="V96" s="238"/>
      <c r="W96" s="238"/>
      <c r="X96" s="233" t="s">
        <v>366</v>
      </c>
      <c r="Y96" s="112" t="n">
        <v>2025</v>
      </c>
      <c r="Z96" s="112" t="n">
        <v>2029</v>
      </c>
      <c r="AA96" s="112" t="n">
        <v>5</v>
      </c>
      <c r="AB96" s="112" t="s">
        <v>28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37" t="s">
        <v>353</v>
      </c>
      <c r="AK96" s="238" t="s">
        <v>367</v>
      </c>
      <c r="AL96" s="238"/>
      <c r="AM96" s="238"/>
      <c r="AN96" s="238"/>
      <c r="AO96" s="233" t="s">
        <v>368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" hidden="false" customHeight="fals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51" t="s">
        <v>42</v>
      </c>
      <c r="S97" s="34"/>
      <c r="T97" s="34"/>
      <c r="U97" s="34"/>
      <c r="V97" s="34"/>
      <c r="W97" s="34"/>
      <c r="X97" s="75"/>
      <c r="Y97" s="75"/>
      <c r="Z97" s="75"/>
      <c r="AA97" s="75"/>
      <c r="AB97" s="59"/>
      <c r="AC97" s="75"/>
      <c r="AD97" s="75"/>
      <c r="AE97" s="75"/>
      <c r="AF97" s="75"/>
      <c r="AG97" s="75"/>
      <c r="AI97" s="51" t="s">
        <v>42</v>
      </c>
      <c r="AJ97" s="34"/>
      <c r="AK97" s="34"/>
      <c r="AL97" s="34"/>
      <c r="AM97" s="34"/>
      <c r="AN97" s="34"/>
      <c r="AO97" s="75"/>
      <c r="AP97" s="75"/>
      <c r="AQ97" s="75"/>
      <c r="AR97" s="75"/>
      <c r="AS97" s="59"/>
      <c r="AT97" s="75"/>
      <c r="AU97" s="75"/>
      <c r="AV97" s="75"/>
      <c r="AW97" s="75"/>
      <c r="AX97" s="75"/>
    </row>
    <row r="98" customFormat="false" ht="15.75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9" t="s">
        <v>286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I98" s="9" t="s">
        <v>185</v>
      </c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</row>
    <row r="99" customFormat="false" ht="15" hidden="false" customHeight="fals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 t="s">
        <v>32</v>
      </c>
      <c r="S99" s="223" t="s">
        <v>287</v>
      </c>
      <c r="T99" s="223"/>
      <c r="U99" s="223"/>
      <c r="V99" s="223"/>
      <c r="W99" s="223"/>
      <c r="X99" s="223"/>
      <c r="Y99" s="223"/>
      <c r="Z99" s="223" t="s">
        <v>193</v>
      </c>
      <c r="AA99" s="223"/>
      <c r="AB99" s="223"/>
      <c r="AC99" s="223"/>
      <c r="AD99" s="223" t="s">
        <v>194</v>
      </c>
      <c r="AE99" s="223"/>
      <c r="AF99" s="223"/>
      <c r="AG99" s="223"/>
      <c r="AI99" s="105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23"/>
      <c r="AU99" s="223"/>
      <c r="AV99" s="223"/>
      <c r="AW99" s="223"/>
      <c r="AX99" s="223"/>
    </row>
    <row r="100" customFormat="false" ht="10.3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223"/>
      <c r="T100" s="223"/>
      <c r="U100" s="223"/>
      <c r="V100" s="223"/>
      <c r="W100" s="223"/>
      <c r="X100" s="223"/>
      <c r="Y100" s="223"/>
      <c r="Z100" s="223" t="s">
        <v>177</v>
      </c>
      <c r="AA100" s="223"/>
      <c r="AB100" s="223"/>
      <c r="AC100" s="215" t="s">
        <v>195</v>
      </c>
      <c r="AD100" s="215" t="s">
        <v>196</v>
      </c>
      <c r="AE100" s="215"/>
      <c r="AF100" s="223" t="s">
        <v>197</v>
      </c>
      <c r="AG100" s="223"/>
      <c r="AI100" s="105" t="s">
        <v>286</v>
      </c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223"/>
      <c r="AT100" s="215"/>
      <c r="AU100" s="215"/>
      <c r="AV100" s="215"/>
      <c r="AW100" s="223"/>
      <c r="AX100" s="223"/>
    </row>
    <row r="101" customFormat="false" ht="21.6" hidden="false" customHeight="tru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05"/>
      <c r="S101" s="223"/>
      <c r="T101" s="223"/>
      <c r="U101" s="223"/>
      <c r="V101" s="223"/>
      <c r="W101" s="223"/>
      <c r="X101" s="223"/>
      <c r="Y101" s="223"/>
      <c r="Z101" s="228" t="s">
        <v>178</v>
      </c>
      <c r="AA101" s="229" t="s">
        <v>179</v>
      </c>
      <c r="AB101" s="229" t="s">
        <v>180</v>
      </c>
      <c r="AC101" s="215"/>
      <c r="AD101" s="215" t="s">
        <v>198</v>
      </c>
      <c r="AE101" s="215" t="s">
        <v>199</v>
      </c>
      <c r="AF101" s="223" t="s">
        <v>134</v>
      </c>
      <c r="AG101" s="223"/>
      <c r="AI101" s="105" t="s">
        <v>32</v>
      </c>
      <c r="AJ101" s="223" t="s">
        <v>287</v>
      </c>
      <c r="AK101" s="223"/>
      <c r="AL101" s="223"/>
      <c r="AM101" s="223"/>
      <c r="AN101" s="223"/>
      <c r="AO101" s="223"/>
      <c r="AP101" s="223"/>
      <c r="AQ101" s="228" t="s">
        <v>193</v>
      </c>
      <c r="AR101" s="229"/>
      <c r="AS101" s="229"/>
      <c r="AT101" s="215"/>
      <c r="AU101" s="215" t="s">
        <v>194</v>
      </c>
      <c r="AV101" s="215"/>
      <c r="AW101" s="223"/>
      <c r="AX101" s="223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39</v>
      </c>
      <c r="S102" s="191" t="s">
        <v>369</v>
      </c>
      <c r="T102" s="191"/>
      <c r="U102" s="191"/>
      <c r="V102" s="191"/>
      <c r="W102" s="191"/>
      <c r="X102" s="191"/>
      <c r="Y102" s="191"/>
      <c r="Z102" s="75"/>
      <c r="AA102" s="75"/>
      <c r="AB102" s="209"/>
      <c r="AC102" s="209"/>
      <c r="AD102" s="59"/>
      <c r="AE102" s="75"/>
      <c r="AF102" s="59"/>
      <c r="AG102" s="59"/>
      <c r="AI102" s="13"/>
      <c r="AJ102" s="191"/>
      <c r="AK102" s="191"/>
      <c r="AL102" s="191"/>
      <c r="AM102" s="191"/>
      <c r="AN102" s="191"/>
      <c r="AO102" s="191"/>
      <c r="AP102" s="191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42</v>
      </c>
      <c r="S103" s="34" t="s">
        <v>370</v>
      </c>
      <c r="T103" s="34"/>
      <c r="U103" s="34"/>
      <c r="V103" s="34"/>
      <c r="W103" s="34"/>
      <c r="X103" s="34"/>
      <c r="Y103" s="34"/>
      <c r="Z103" s="75"/>
      <c r="AA103" s="75"/>
      <c r="AB103" s="209"/>
      <c r="AC103" s="209"/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371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292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203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38.25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55.2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29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T97:W97"/>
    <mergeCell ref="AK97:AN97"/>
    <mergeCell ref="C98:F98"/>
    <mergeCell ref="R98:AG98"/>
    <mergeCell ref="AI98:AX98"/>
    <mergeCell ref="C99:F99"/>
    <mergeCell ref="R99:R101"/>
    <mergeCell ref="S99:Y101"/>
    <mergeCell ref="Z99:AC99"/>
    <mergeCell ref="AD99:AG99"/>
    <mergeCell ref="AI99:AI101"/>
    <mergeCell ref="AJ99:AP101"/>
    <mergeCell ref="AQ99:AT99"/>
    <mergeCell ref="AU99:AX99"/>
    <mergeCell ref="A100:P100"/>
    <mergeCell ref="Z100:AB100"/>
    <mergeCell ref="AC100:AC101"/>
    <mergeCell ref="AD100:AE100"/>
    <mergeCell ref="AF100:AG100"/>
    <mergeCell ref="AQ100:AS100"/>
    <mergeCell ref="AT100:AT101"/>
    <mergeCell ref="AU100:AV100"/>
    <mergeCell ref="AW100:AX100"/>
    <mergeCell ref="A101:A103"/>
    <mergeCell ref="B101:H103"/>
    <mergeCell ref="I101:L101"/>
    <mergeCell ref="M101:P101"/>
    <mergeCell ref="AF101:AG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9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D102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 AB97" type="list">
      <formula1>Лист2!$A$19:$A$20</formula1>
      <formula2>0</formula2>
    </dataValidation>
  </dataValidations>
  <hyperlinks>
    <hyperlink ref="C13" r:id="rId1" display="savinoselo@rg37.ru"/>
    <hyperlink ref="T13" r:id="rId2" display="savinoselo@rg37.ru"/>
    <hyperlink ref="AK13" r:id="rId3" display="savinoselo@rg37.ru"/>
    <hyperlink ref="C22" r:id="rId4" display="savinoselo@rg37.ru"/>
    <hyperlink ref="T22" r:id="rId5" display="savinoselo@rg37.ru"/>
    <hyperlink ref="AK22" r:id="rId6" display="savinoselo@rg37.ru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68" colorId="64" zoomScale="75" zoomScaleNormal="75" zoomScalePageLayoutView="100" workbookViewId="0">
      <selection pane="topLeft" activeCell="G54" activeCellId="0" sqref="G54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7.87"/>
    <col collapsed="false" customWidth="true" hidden="false" outlineLevel="0" max="31" min="31" style="4" width="9"/>
    <col collapsed="false" customWidth="true" hidden="false" outlineLevel="0" max="32" min="32" style="4" width="6.15"/>
    <col collapsed="false" customWidth="true" hidden="false" outlineLevel="0" max="33" min="33" style="4" width="8.14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7.87"/>
    <col collapsed="false" customWidth="true" hidden="false" outlineLevel="0" max="48" min="48" style="4" width="9"/>
    <col collapsed="false" customWidth="true" hidden="false" outlineLevel="0" max="49" min="49" style="4" width="6.15"/>
    <col collapsed="false" customWidth="true" hidden="false" outlineLevel="0" max="50" min="50" style="4" width="8.14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МБОУ "Вознесенская СОШ"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372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372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3722001552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3722001552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3722001552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155714,  Ивановская область,  Савинский   район, с. Вознесенье,  ул. Центральная, д.19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373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373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374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374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374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375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375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375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376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376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376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377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377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377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5" hidden="false" customHeight="false" outlineLevel="0" collapsed="false">
      <c r="A19" s="67" t="s">
        <v>60</v>
      </c>
      <c r="B19" s="68" t="s">
        <v>40</v>
      </c>
      <c r="C19" s="66"/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5" hidden="false" customHeight="false" outlineLevel="0" collapsed="false">
      <c r="A20" s="67" t="s">
        <v>62</v>
      </c>
      <c r="B20" s="68" t="s">
        <v>43</v>
      </c>
      <c r="C20" s="66"/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5" hidden="false" customHeight="false" outlineLevel="0" collapsed="false">
      <c r="A21" s="67" t="s">
        <v>64</v>
      </c>
      <c r="B21" s="68" t="s">
        <v>46</v>
      </c>
      <c r="C21" s="66"/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5" hidden="false" customHeight="false" outlineLevel="0" collapsed="false">
      <c r="A22" s="67" t="s">
        <v>65</v>
      </c>
      <c r="B22" s="68" t="s">
        <v>48</v>
      </c>
      <c r="C22" s="235"/>
      <c r="D22" s="235"/>
      <c r="E22" s="235"/>
      <c r="F22" s="235"/>
      <c r="G22" s="235"/>
      <c r="H22" s="235"/>
      <c r="I22" s="235"/>
      <c r="J22" s="235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2225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2225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2225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1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1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25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25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25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4.05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5</v>
      </c>
      <c r="H46" s="103"/>
      <c r="I46" s="103" t="n">
        <v>5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5</v>
      </c>
      <c r="Y46" s="35"/>
      <c r="Z46" s="35" t="n">
        <v>5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5</v>
      </c>
      <c r="AP46" s="35"/>
      <c r="AQ46" s="35" t="n">
        <v>5</v>
      </c>
      <c r="AR46" s="35"/>
    </row>
    <row r="47" customFormat="false" ht="14.05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4.05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0</v>
      </c>
      <c r="AP48" s="35"/>
      <c r="AQ48" s="35" t="n">
        <v>0</v>
      </c>
      <c r="AR48" s="35"/>
    </row>
    <row r="49" customFormat="false" ht="14.05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4.05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7.6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36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38" t="s">
        <v>39</v>
      </c>
      <c r="AJ53" s="46" t="s">
        <v>106</v>
      </c>
      <c r="AK53" s="46"/>
      <c r="AL53" s="46"/>
      <c r="AM53" s="46"/>
      <c r="AN53" s="46"/>
      <c r="AO53" s="29"/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34" t="s">
        <v>107</v>
      </c>
      <c r="T54" s="34"/>
      <c r="U54" s="34"/>
      <c r="V54" s="34"/>
      <c r="W54" s="34"/>
      <c r="X54" s="32"/>
      <c r="Y54" s="32"/>
      <c r="Z54" s="32"/>
      <c r="AA54" s="32"/>
      <c r="AI54" s="3" t="s">
        <v>92</v>
      </c>
      <c r="AJ54" s="34" t="s">
        <v>107</v>
      </c>
      <c r="AK54" s="34"/>
      <c r="AL54" s="34"/>
      <c r="AM54" s="34"/>
      <c r="AN54" s="34"/>
      <c r="AO54" s="32"/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34" t="s">
        <v>108</v>
      </c>
      <c r="T55" s="34"/>
      <c r="U55" s="34"/>
      <c r="V55" s="34"/>
      <c r="W55" s="34"/>
      <c r="X55" s="32"/>
      <c r="Y55" s="32"/>
      <c r="Z55" s="32"/>
      <c r="AA55" s="32"/>
      <c r="AI55" s="3" t="s">
        <v>94</v>
      </c>
      <c r="AJ55" s="34" t="s">
        <v>108</v>
      </c>
      <c r="AK55" s="34"/>
      <c r="AL55" s="34"/>
      <c r="AM55" s="34"/>
      <c r="AN55" s="34"/>
      <c r="AO55" s="32"/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34" t="s">
        <v>110</v>
      </c>
      <c r="T56" s="34"/>
      <c r="U56" s="34"/>
      <c r="V56" s="34"/>
      <c r="W56" s="34"/>
      <c r="X56" s="32"/>
      <c r="Y56" s="32"/>
      <c r="Z56" s="32"/>
      <c r="AA56" s="32"/>
      <c r="AI56" s="3" t="s">
        <v>109</v>
      </c>
      <c r="AJ56" s="34" t="s">
        <v>110</v>
      </c>
      <c r="AK56" s="34"/>
      <c r="AL56" s="34"/>
      <c r="AM56" s="34"/>
      <c r="AN56" s="34"/>
      <c r="AO56" s="32"/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34" t="s">
        <v>112</v>
      </c>
      <c r="T57" s="34"/>
      <c r="U57" s="34"/>
      <c r="V57" s="34"/>
      <c r="W57" s="34"/>
      <c r="X57" s="32"/>
      <c r="Y57" s="32"/>
      <c r="Z57" s="32"/>
      <c r="AA57" s="32"/>
      <c r="AI57" s="3" t="s">
        <v>111</v>
      </c>
      <c r="AJ57" s="34" t="s">
        <v>112</v>
      </c>
      <c r="AK57" s="34"/>
      <c r="AL57" s="34"/>
      <c r="AM57" s="34"/>
      <c r="AN57" s="34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242</v>
      </c>
      <c r="H60" s="169"/>
      <c r="I60" s="179" t="n">
        <v>21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242</v>
      </c>
      <c r="Y60" s="79"/>
      <c r="Z60" s="45" t="n">
        <v>21</v>
      </c>
      <c r="AA60" s="45"/>
      <c r="AI60" s="13" t="s">
        <v>39</v>
      </c>
      <c r="AJ60" s="34" t="s">
        <v>116</v>
      </c>
      <c r="AK60" s="34"/>
      <c r="AL60" s="34"/>
      <c r="AM60" s="34"/>
      <c r="AN60" s="34"/>
      <c r="AO60" s="79" t="n">
        <v>243</v>
      </c>
      <c r="AP60" s="79"/>
      <c r="AQ60" s="45" t="n">
        <v>19</v>
      </c>
      <c r="AR60" s="45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186</v>
      </c>
      <c r="H61" s="169"/>
      <c r="I61" s="179" t="n">
        <v>19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186</v>
      </c>
      <c r="Y61" s="79"/>
      <c r="Z61" s="45" t="n">
        <v>19</v>
      </c>
      <c r="AA61" s="45"/>
      <c r="AI61" s="13" t="s">
        <v>92</v>
      </c>
      <c r="AJ61" s="34" t="s">
        <v>117</v>
      </c>
      <c r="AK61" s="34"/>
      <c r="AL61" s="34"/>
      <c r="AM61" s="34"/>
      <c r="AN61" s="34"/>
      <c r="AO61" s="79" t="n">
        <v>46</v>
      </c>
      <c r="AP61" s="79"/>
      <c r="AQ61" s="45" t="n">
        <v>19</v>
      </c>
      <c r="AR61" s="45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0</v>
      </c>
      <c r="H62" s="16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45" t="n">
        <v>0</v>
      </c>
      <c r="AA62" s="45"/>
      <c r="AI62" s="13" t="s">
        <v>118</v>
      </c>
      <c r="AJ62" s="34" t="s">
        <v>119</v>
      </c>
      <c r="AK62" s="34"/>
      <c r="AL62" s="34"/>
      <c r="AM62" s="34"/>
      <c r="AN62" s="34"/>
      <c r="AO62" s="79" t="n">
        <v>17</v>
      </c>
      <c r="AP62" s="79"/>
      <c r="AQ62" s="45" t="n">
        <v>0</v>
      </c>
      <c r="AR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1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2225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12" t="s">
        <v>127</v>
      </c>
      <c r="U72" s="12"/>
      <c r="V72" s="21" t="s">
        <v>128</v>
      </c>
      <c r="W72" s="21"/>
      <c r="X72" s="21"/>
      <c r="Y72" s="21" t="s">
        <v>129</v>
      </c>
      <c r="Z72" s="21"/>
      <c r="AA72" s="21"/>
      <c r="AB72" s="50" t="s">
        <v>130</v>
      </c>
      <c r="AC72" s="50"/>
      <c r="AI72" s="16" t="s">
        <v>32</v>
      </c>
      <c r="AJ72" s="47" t="s">
        <v>126</v>
      </c>
      <c r="AK72" s="12" t="s">
        <v>127</v>
      </c>
      <c r="AL72" s="12"/>
      <c r="AM72" s="21" t="s">
        <v>128</v>
      </c>
      <c r="AN72" s="21"/>
      <c r="AO72" s="21"/>
      <c r="AP72" s="21" t="s">
        <v>129</v>
      </c>
      <c r="AQ72" s="21"/>
      <c r="AR72" s="21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52031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31557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48330</v>
      </c>
      <c r="AN73" s="54"/>
      <c r="AO73" s="54"/>
      <c r="AP73" s="192"/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607.732</v>
      </c>
      <c r="F74" s="188"/>
      <c r="G74" s="188"/>
      <c r="H74" s="188" t="n">
        <v>0</v>
      </c>
      <c r="I74" s="188"/>
      <c r="J74" s="188"/>
      <c r="K74" s="189" t="n">
        <f aca="false">(E74*1000)/E73</f>
        <v>11.6801906555707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323.81</v>
      </c>
      <c r="W74" s="54"/>
      <c r="X74" s="54"/>
      <c r="Y74" s="192" t="n">
        <v>0</v>
      </c>
      <c r="Z74" s="192"/>
      <c r="AA74" s="192"/>
      <c r="AB74" s="55" t="n">
        <f aca="false">(V74*1000)/V73</f>
        <v>10.261114808125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490.332</v>
      </c>
      <c r="AN74" s="54"/>
      <c r="AO74" s="54"/>
      <c r="AP74" s="192"/>
      <c r="AQ74" s="192"/>
      <c r="AR74" s="192"/>
      <c r="AS74" s="55" t="n">
        <f aca="false">(AM74*1000)/AM73</f>
        <v>10.1454996896338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/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/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/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50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54" t="n">
        <v>220</v>
      </c>
      <c r="Z83" s="54"/>
      <c r="AA83" s="54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54" t="n">
        <v>150</v>
      </c>
      <c r="AQ83" s="54"/>
      <c r="AR83" s="54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3.3</v>
      </c>
      <c r="I84" s="188"/>
      <c r="J84" s="188"/>
      <c r="K84" s="189" t="e">
        <f aca="false">(E84*1000)/E83</f>
        <v>#DIV/0!</v>
      </c>
      <c r="L84" s="190" t="n">
        <f aca="false">(H84*1000)/H83</f>
        <v>66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54" t="n">
        <v>12.86</v>
      </c>
      <c r="Z84" s="54"/>
      <c r="AA84" s="54"/>
      <c r="AB84" s="55" t="e">
        <f aca="false">(V84*1000)/V83</f>
        <v>#DIV/0!</v>
      </c>
      <c r="AC84" s="56" t="n">
        <f aca="false">(Y84*1000)/Y83</f>
        <v>58.4545454545455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54" t="n">
        <v>8.553</v>
      </c>
      <c r="AQ84" s="54"/>
      <c r="AR84" s="54"/>
      <c r="AS84" s="55" t="e">
        <f aca="false">(AM84*1000)/AM83</f>
        <v>#DIV/0!</v>
      </c>
      <c r="AT84" s="56" t="n">
        <f aca="false">(AP84*1000)/AP83</f>
        <v>57.02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8960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54" t="n">
        <v>8096</v>
      </c>
      <c r="Z85" s="54"/>
      <c r="AA85" s="54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54" t="n">
        <v>8447</v>
      </c>
      <c r="AQ85" s="54"/>
      <c r="AR85" s="54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560.81</v>
      </c>
      <c r="I86" s="188"/>
      <c r="J86" s="188"/>
      <c r="K86" s="189" t="e">
        <f aca="false">(E86*1000)/E85</f>
        <v>#DIV/0!</v>
      </c>
      <c r="L86" s="190" t="n">
        <f aca="false">(H86*1000)/H85</f>
        <v>62.5904017857143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54" t="n">
        <v>428.68</v>
      </c>
      <c r="Z86" s="54"/>
      <c r="AA86" s="54"/>
      <c r="AB86" s="55" t="e">
        <f aca="false">(V86*1000)/V85</f>
        <v>#DIV/0!</v>
      </c>
      <c r="AC86" s="56" t="n">
        <f aca="false">(Y86*1000)/Y85</f>
        <v>52.949604743083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54" t="n">
        <v>409.181</v>
      </c>
      <c r="AQ86" s="54"/>
      <c r="AR86" s="54"/>
      <c r="AS86" s="55" t="e">
        <f aca="false">(AM86*1000)/AM85</f>
        <v>#DIV/0!</v>
      </c>
      <c r="AT86" s="56" t="n">
        <f aca="false">(AP86*1000)/AP85</f>
        <v>48.4409849650764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206.09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215.78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 t="n">
        <v>224.09</v>
      </c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1711.162</v>
      </c>
      <c r="I90" s="188"/>
      <c r="J90" s="188"/>
      <c r="K90" s="189" t="e">
        <f aca="false">(E90*1000)/E89</f>
        <v>#DIV/0!</v>
      </c>
      <c r="L90" s="190" t="n">
        <f aca="false">(H90*1000)/H89</f>
        <v>8302.98413314571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1241.78</v>
      </c>
      <c r="Z90" s="192"/>
      <c r="AA90" s="192"/>
      <c r="AB90" s="55" t="e">
        <f aca="false">(V90*1000)/V89</f>
        <v>#DIV/0!</v>
      </c>
      <c r="AC90" s="56" t="n">
        <f aca="false">(Y90*1000)/Y89</f>
        <v>5754.84289554176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 t="n">
        <v>1203.729</v>
      </c>
      <c r="AQ90" s="192"/>
      <c r="AR90" s="192"/>
      <c r="AS90" s="55" t="e">
        <f aca="false">(AM90*1000)/AM89</f>
        <v>#DIV/0!</v>
      </c>
      <c r="AT90" s="56" t="n">
        <f aca="false">(AP90*1000)/AP89</f>
        <v>5371.63193359811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38.8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38.8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75.4" hidden="false" customHeight="true" outlineLevel="0" collapsed="false">
      <c r="A96" s="167" t="s">
        <v>39</v>
      </c>
      <c r="B96" s="230" t="str">
        <f aca="false">C5</f>
        <v>МБОУ "Вознесенская СОШ"</v>
      </c>
      <c r="C96" s="231" t="str">
        <f aca="false">T96</f>
        <v>Энергосбережение и повышения энергетической эффективности в Муниципальном бюджетном общеобразовательном учреждении  «Вознесенская  средняя школа»</v>
      </c>
      <c r="D96" s="231"/>
      <c r="E96" s="231"/>
      <c r="F96" s="231"/>
      <c r="G96" s="202" t="str">
        <f aca="false">X96</f>
        <v>приказ директора от 10.02.2025 № 54-а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МБОУ "Вознесенская СОШ"</v>
      </c>
      <c r="T96" s="74" t="s">
        <v>378</v>
      </c>
      <c r="U96" s="74"/>
      <c r="V96" s="74"/>
      <c r="W96" s="74"/>
      <c r="X96" s="203" t="s">
        <v>379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372</v>
      </c>
      <c r="AK96" s="74" t="s">
        <v>378</v>
      </c>
      <c r="AL96" s="74"/>
      <c r="AM96" s="74"/>
      <c r="AN96" s="74"/>
      <c r="AO96" s="203" t="s">
        <v>380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3.35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3.3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13.3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15.75" hidden="false" customHeight="tru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9" t="s">
        <v>293</v>
      </c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I103" s="9"/>
      <c r="AJ103" s="9"/>
      <c r="AK103" s="9"/>
      <c r="AL103" s="9"/>
      <c r="AM103" s="9"/>
      <c r="AN103" s="9"/>
      <c r="AO103" s="9"/>
      <c r="AP103" s="9"/>
      <c r="AQ103" s="9" t="s">
        <v>179</v>
      </c>
      <c r="AR103" s="9" t="s">
        <v>290</v>
      </c>
      <c r="AS103" s="9"/>
      <c r="AT103" s="9"/>
      <c r="AU103" s="9" t="s">
        <v>198</v>
      </c>
      <c r="AV103" s="9" t="s">
        <v>199</v>
      </c>
      <c r="AW103" s="9" t="s">
        <v>134</v>
      </c>
      <c r="AX103" s="9"/>
    </row>
    <row r="104" s="253" customFormat="true" ht="26.1" hidden="false" customHeight="true" outlineLevel="0" collapsed="false">
      <c r="A104" s="67" t="s">
        <v>39</v>
      </c>
      <c r="B104" s="123" t="s">
        <v>201</v>
      </c>
      <c r="C104" s="123"/>
      <c r="D104" s="123"/>
      <c r="E104" s="123"/>
      <c r="F104" s="123"/>
      <c r="G104" s="123"/>
      <c r="H104" s="123"/>
      <c r="I104" s="104"/>
      <c r="J104" s="104"/>
      <c r="K104" s="213"/>
      <c r="L104" s="213"/>
      <c r="M104" s="104"/>
      <c r="N104" s="104"/>
      <c r="O104" s="104"/>
      <c r="P104" s="104"/>
      <c r="Q104" s="156"/>
      <c r="R104" s="244" t="s">
        <v>32</v>
      </c>
      <c r="S104" s="214" t="s">
        <v>208</v>
      </c>
      <c r="T104" s="214"/>
      <c r="U104" s="214"/>
      <c r="V104" s="214" t="s">
        <v>209</v>
      </c>
      <c r="W104" s="214" t="s">
        <v>210</v>
      </c>
      <c r="X104" s="214" t="s">
        <v>211</v>
      </c>
      <c r="Y104" s="214" t="s">
        <v>212</v>
      </c>
      <c r="Z104" s="214" t="s">
        <v>213</v>
      </c>
      <c r="AA104" s="214" t="s">
        <v>214</v>
      </c>
      <c r="AB104" s="215" t="s">
        <v>215</v>
      </c>
      <c r="AC104" s="215"/>
      <c r="AD104" s="215"/>
      <c r="AE104" s="215" t="s">
        <v>216</v>
      </c>
      <c r="AF104" s="215"/>
      <c r="AG104" s="215"/>
      <c r="AH104" s="252"/>
      <c r="AI104" s="244" t="s">
        <v>39</v>
      </c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5"/>
      <c r="AT104" s="215"/>
      <c r="AU104" s="215"/>
      <c r="AV104" s="215"/>
      <c r="AW104" s="215"/>
      <c r="AX104" s="215"/>
    </row>
    <row r="105" s="253" customFormat="true" ht="23.1" hidden="false" customHeight="true" outlineLevel="0" collapsed="false">
      <c r="A105" s="67" t="s">
        <v>42</v>
      </c>
      <c r="B105" s="169"/>
      <c r="C105" s="169"/>
      <c r="D105" s="169"/>
      <c r="E105" s="169"/>
      <c r="F105" s="169"/>
      <c r="G105" s="169"/>
      <c r="H105" s="169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6" t="s">
        <v>217</v>
      </c>
      <c r="AC105" s="216" t="s">
        <v>199</v>
      </c>
      <c r="AD105" s="216" t="s">
        <v>218</v>
      </c>
      <c r="AE105" s="216" t="s">
        <v>217</v>
      </c>
      <c r="AF105" s="216" t="s">
        <v>199</v>
      </c>
      <c r="AG105" s="216" t="s">
        <v>218</v>
      </c>
      <c r="AH105" s="252"/>
      <c r="AI105" s="244" t="s">
        <v>42</v>
      </c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6"/>
      <c r="AT105" s="216"/>
      <c r="AU105" s="216"/>
      <c r="AV105" s="216"/>
      <c r="AW105" s="216"/>
      <c r="AX105" s="216"/>
    </row>
    <row r="106" customFormat="false" ht="15" hidden="false" customHeight="fals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R106" s="51" t="s">
        <v>39</v>
      </c>
      <c r="S106" s="59" t="n">
        <v>2</v>
      </c>
      <c r="T106" s="59"/>
      <c r="U106" s="59"/>
      <c r="V106" s="75" t="n">
        <v>3</v>
      </c>
      <c r="W106" s="75" t="n">
        <v>4</v>
      </c>
      <c r="X106" s="75" t="n">
        <v>5</v>
      </c>
      <c r="Y106" s="75" t="n">
        <v>6</v>
      </c>
      <c r="Z106" s="75" t="n">
        <v>7</v>
      </c>
      <c r="AA106" s="75" t="n">
        <v>8</v>
      </c>
      <c r="AB106" s="75" t="n">
        <v>9</v>
      </c>
      <c r="AC106" s="75" t="n">
        <v>10</v>
      </c>
      <c r="AD106" s="75" t="n">
        <v>11</v>
      </c>
      <c r="AE106" s="75" t="n">
        <v>12</v>
      </c>
      <c r="AF106" s="32" t="n">
        <v>13</v>
      </c>
      <c r="AG106" s="32" t="n">
        <v>14</v>
      </c>
      <c r="AI106" s="51" t="s">
        <v>45</v>
      </c>
      <c r="AJ106" s="59"/>
      <c r="AK106" s="59"/>
      <c r="AL106" s="59"/>
      <c r="AM106" s="59"/>
      <c r="AN106" s="59"/>
      <c r="AO106" s="59"/>
      <c r="AP106" s="59"/>
      <c r="AQ106" s="75"/>
      <c r="AR106" s="75"/>
      <c r="AS106" s="75"/>
      <c r="AT106" s="75"/>
      <c r="AU106" s="59"/>
      <c r="AV106" s="75"/>
      <c r="AW106" s="32"/>
      <c r="AX106" s="32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191"/>
      <c r="T107" s="191"/>
      <c r="U107" s="191"/>
      <c r="V107" s="75"/>
      <c r="W107" s="75"/>
      <c r="X107" s="75"/>
      <c r="Y107" s="112"/>
      <c r="Z107" s="112"/>
      <c r="AA107" s="112"/>
      <c r="AB107" s="75"/>
      <c r="AC107" s="75"/>
      <c r="AD107" s="75"/>
      <c r="AE107" s="75"/>
      <c r="AF107" s="75"/>
      <c r="AG107" s="75"/>
      <c r="AI107" s="51" t="s">
        <v>185</v>
      </c>
      <c r="AJ107" s="191"/>
      <c r="AK107" s="191"/>
      <c r="AL107" s="191"/>
      <c r="AM107" s="59"/>
      <c r="AN107" s="59"/>
      <c r="AO107" s="59"/>
      <c r="AP107" s="35"/>
      <c r="AQ107" s="112"/>
      <c r="AR107" s="112"/>
      <c r="AS107" s="75"/>
      <c r="AT107" s="75"/>
      <c r="AU107" s="59"/>
      <c r="AV107" s="75"/>
      <c r="AW107" s="75"/>
      <c r="AX107" s="75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AI108" s="3" t="s">
        <v>186</v>
      </c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GSqpkH8YOX+2bui0Pa2Pb0BOWSNBDbD35ooOK6rB8FGASwYhKd8v/WV8LwrP3v4TC29f2z3iP+F2fjALVKLfLw==" saltValue="bKsT/EFoZS5Rw+5alkNkLw==" spinCount="100000" sheet="true" objects="true" scenarios="true"/>
  <mergeCells count="723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R103:AG103"/>
    <mergeCell ref="AI103:AX103"/>
    <mergeCell ref="B104:H104"/>
    <mergeCell ref="O104:P104"/>
    <mergeCell ref="R104:R105"/>
    <mergeCell ref="S104:U105"/>
    <mergeCell ref="V104:V105"/>
    <mergeCell ref="W104:W105"/>
    <mergeCell ref="X104:X105"/>
    <mergeCell ref="Y104:Y105"/>
    <mergeCell ref="Z104:Z105"/>
    <mergeCell ref="AA104:AA105"/>
    <mergeCell ref="AB104:AD104"/>
    <mergeCell ref="AE104:AG104"/>
    <mergeCell ref="AI104:AI105"/>
    <mergeCell ref="AJ104:AL105"/>
    <mergeCell ref="AM104:AM105"/>
    <mergeCell ref="AN104:AN105"/>
    <mergeCell ref="AO104:AO105"/>
    <mergeCell ref="AP104:AP105"/>
    <mergeCell ref="AQ104:AQ105"/>
    <mergeCell ref="AR104:AR105"/>
    <mergeCell ref="AS104:AU104"/>
    <mergeCell ref="AV104:AX104"/>
    <mergeCell ref="B105:H105"/>
    <mergeCell ref="O105:P105"/>
    <mergeCell ref="B106:H106"/>
    <mergeCell ref="O106:P106"/>
    <mergeCell ref="S106:U106"/>
    <mergeCell ref="AJ106:AL106"/>
    <mergeCell ref="B107:H107"/>
    <mergeCell ref="O107:P107"/>
    <mergeCell ref="S107:U107"/>
    <mergeCell ref="AJ107:AL107"/>
    <mergeCell ref="B108:H108"/>
    <mergeCell ref="O108:P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2" type="list">
      <formula1>'d:\энергосбережение\№222-рп\за 2024\мо\готово\[анкетная форма_верхний ландех_мр_2024.xlsx]таблица 3'!#ref!</formula1>
      <formula2>0</formula2>
    </dataValidation>
  </dataValidations>
  <hyperlinks>
    <hyperlink ref="C13" r:id="rId1" display="Voznesenskajshkola@yandex.ru"/>
    <hyperlink ref="T13" r:id="rId2" display="Voznesenskajshkola@yandex.ru"/>
    <hyperlink ref="AK13" r:id="rId3" display="Voznesenskajshkola@yandex.ru"/>
  </hyperlinks>
  <printOptions headings="false" gridLines="false" gridLinesSet="true" horizontalCentered="false" verticalCentered="false"/>
  <pageMargins left="0.7875" right="0.7875" top="0.743055555555556" bottom="1.02916666666667" header="0.477777777777778" footer="0.763888888888889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100" colorId="64" zoomScale="75" zoomScaleNormal="75" zoomScalePageLayoutView="100" workbookViewId="0">
      <selection pane="topLeft" activeCell="B105" activeCellId="0" sqref="B105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8.4"/>
    <col collapsed="false" customWidth="true" hidden="false" outlineLevel="0" max="31" min="31" style="4" width="7.29"/>
    <col collapsed="false" customWidth="true" hidden="false" outlineLevel="0" max="32" min="32" style="4" width="5.86"/>
    <col collapsed="false" customWidth="true" hidden="false" outlineLevel="0" max="33" min="33" style="4" width="8.86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8.4"/>
    <col collapsed="false" customWidth="true" hidden="false" outlineLevel="0" max="48" min="48" style="4" width="7.29"/>
    <col collapsed="false" customWidth="true" hidden="false" outlineLevel="0" max="49" min="49" style="4" width="5.86"/>
    <col collapsed="false" customWidth="true" hidden="false" outlineLevel="0" max="50" min="50" style="4" width="8.86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67.9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254" t="s">
        <v>263</v>
      </c>
      <c r="U1" s="254"/>
      <c r="V1" s="254"/>
      <c r="W1" s="254"/>
      <c r="X1" s="254"/>
      <c r="Y1" s="254"/>
      <c r="Z1" s="254"/>
      <c r="AA1" s="254"/>
      <c r="AB1" s="4"/>
      <c r="AC1" s="4"/>
      <c r="AD1" s="4"/>
      <c r="AE1" s="4"/>
      <c r="AF1" s="4"/>
      <c r="AG1" s="4"/>
      <c r="AH1" s="156"/>
      <c r="AI1" s="5"/>
      <c r="AJ1" s="5"/>
      <c r="AK1" s="254" t="s">
        <v>263</v>
      </c>
      <c r="AL1" s="254"/>
      <c r="AM1" s="254"/>
      <c r="AN1" s="254"/>
      <c r="AO1" s="254"/>
      <c r="AP1" s="254"/>
      <c r="AQ1" s="254"/>
      <c r="AR1" s="254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МБОУ Савинская средняя школа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381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381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3722002732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3722002732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3722002732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область п.Савино ул.Садовая дом 1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382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382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383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383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383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384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384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384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385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385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385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386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386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386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383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385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386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16534.47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16534.47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16534.47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1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66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66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56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4.05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6</v>
      </c>
      <c r="H46" s="103"/>
      <c r="I46" s="103" t="n">
        <v>6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6</v>
      </c>
      <c r="Y46" s="35"/>
      <c r="Z46" s="35" t="n">
        <v>6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6</v>
      </c>
      <c r="AP46" s="35"/>
      <c r="AQ46" s="35" t="n">
        <v>6</v>
      </c>
      <c r="AR46" s="35"/>
    </row>
    <row r="47" customFormat="false" ht="14.05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1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1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1</v>
      </c>
      <c r="AR47" s="35"/>
    </row>
    <row r="48" customFormat="false" ht="14.05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4.05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4.05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6.8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36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38" t="s">
        <v>39</v>
      </c>
      <c r="AJ53" s="46" t="s">
        <v>106</v>
      </c>
      <c r="AK53" s="46"/>
      <c r="AL53" s="46"/>
      <c r="AM53" s="46"/>
      <c r="AN53" s="46"/>
      <c r="AO53" s="29"/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/>
      <c r="H54" s="176"/>
      <c r="I54" s="176"/>
      <c r="J54" s="176"/>
      <c r="R54" s="3" t="s">
        <v>92</v>
      </c>
      <c r="S54" s="34" t="s">
        <v>107</v>
      </c>
      <c r="T54" s="34"/>
      <c r="U54" s="34"/>
      <c r="V54" s="34"/>
      <c r="W54" s="34"/>
      <c r="X54" s="32"/>
      <c r="Y54" s="32"/>
      <c r="Z54" s="32"/>
      <c r="AA54" s="32"/>
      <c r="AI54" s="3" t="s">
        <v>92</v>
      </c>
      <c r="AJ54" s="34" t="s">
        <v>107</v>
      </c>
      <c r="AK54" s="34"/>
      <c r="AL54" s="34"/>
      <c r="AM54" s="34"/>
      <c r="AN54" s="34"/>
      <c r="AO54" s="32"/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/>
      <c r="H55" s="176"/>
      <c r="I55" s="176"/>
      <c r="J55" s="176"/>
      <c r="R55" s="3" t="s">
        <v>94</v>
      </c>
      <c r="S55" s="34" t="s">
        <v>108</v>
      </c>
      <c r="T55" s="34"/>
      <c r="U55" s="34"/>
      <c r="V55" s="34"/>
      <c r="W55" s="34"/>
      <c r="X55" s="32"/>
      <c r="Y55" s="32"/>
      <c r="Z55" s="32"/>
      <c r="AA55" s="32"/>
      <c r="AI55" s="3" t="s">
        <v>94</v>
      </c>
      <c r="AJ55" s="34" t="s">
        <v>108</v>
      </c>
      <c r="AK55" s="34"/>
      <c r="AL55" s="34"/>
      <c r="AM55" s="34"/>
      <c r="AN55" s="34"/>
      <c r="AO55" s="32"/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/>
      <c r="H56" s="176"/>
      <c r="I56" s="176"/>
      <c r="J56" s="176"/>
      <c r="R56" s="3" t="s">
        <v>109</v>
      </c>
      <c r="S56" s="34" t="s">
        <v>110</v>
      </c>
      <c r="T56" s="34"/>
      <c r="U56" s="34"/>
      <c r="V56" s="34"/>
      <c r="W56" s="34"/>
      <c r="X56" s="32"/>
      <c r="Y56" s="32"/>
      <c r="Z56" s="32"/>
      <c r="AA56" s="32"/>
      <c r="AI56" s="3" t="s">
        <v>109</v>
      </c>
      <c r="AJ56" s="34" t="s">
        <v>110</v>
      </c>
      <c r="AK56" s="34"/>
      <c r="AL56" s="34"/>
      <c r="AM56" s="34"/>
      <c r="AN56" s="34"/>
      <c r="AO56" s="32"/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/>
      <c r="H57" s="176"/>
      <c r="I57" s="176"/>
      <c r="J57" s="176"/>
      <c r="R57" s="3" t="s">
        <v>111</v>
      </c>
      <c r="S57" s="34" t="s">
        <v>112</v>
      </c>
      <c r="T57" s="34"/>
      <c r="U57" s="34"/>
      <c r="V57" s="34"/>
      <c r="W57" s="34"/>
      <c r="X57" s="32"/>
      <c r="Y57" s="32"/>
      <c r="Z57" s="32"/>
      <c r="AA57" s="32"/>
      <c r="AI57" s="3" t="s">
        <v>111</v>
      </c>
      <c r="AJ57" s="34" t="s">
        <v>112</v>
      </c>
      <c r="AK57" s="34"/>
      <c r="AL57" s="34"/>
      <c r="AM57" s="34"/>
      <c r="AN57" s="34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2281</v>
      </c>
      <c r="H60" s="169"/>
      <c r="I60" s="169" t="n">
        <v>39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2281</v>
      </c>
      <c r="Y60" s="79"/>
      <c r="Z60" s="79" t="n">
        <v>39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2281</v>
      </c>
      <c r="AP60" s="79"/>
      <c r="AQ60" s="79" t="n">
        <v>39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2281</v>
      </c>
      <c r="H61" s="169"/>
      <c r="I61" s="169" t="n">
        <v>39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2281</v>
      </c>
      <c r="Y61" s="79"/>
      <c r="Z61" s="79" t="n">
        <v>39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2281</v>
      </c>
      <c r="AP61" s="79"/>
      <c r="AQ61" s="79" t="n">
        <v>39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2281</v>
      </c>
      <c r="H62" s="169"/>
      <c r="I62" s="169" t="n">
        <v>39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2281</v>
      </c>
      <c r="Y62" s="79"/>
      <c r="Z62" s="79" t="n">
        <v>39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1896</v>
      </c>
      <c r="AP62" s="79"/>
      <c r="AQ62" s="79" t="n">
        <v>39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11" t="s">
        <v>126</v>
      </c>
      <c r="T72" s="12" t="s">
        <v>127</v>
      </c>
      <c r="U72" s="12"/>
      <c r="V72" s="21" t="s">
        <v>128</v>
      </c>
      <c r="W72" s="21"/>
      <c r="X72" s="21"/>
      <c r="Y72" s="21" t="s">
        <v>129</v>
      </c>
      <c r="Z72" s="21"/>
      <c r="AA72" s="21"/>
      <c r="AB72" s="50" t="s">
        <v>130</v>
      </c>
      <c r="AC72" s="50"/>
      <c r="AI72" s="16" t="s">
        <v>32</v>
      </c>
      <c r="AJ72" s="11" t="s">
        <v>126</v>
      </c>
      <c r="AK72" s="12" t="s">
        <v>127</v>
      </c>
      <c r="AL72" s="12"/>
      <c r="AM72" s="21" t="s">
        <v>128</v>
      </c>
      <c r="AN72" s="21"/>
      <c r="AO72" s="21"/>
      <c r="AP72" s="21" t="s">
        <v>129</v>
      </c>
      <c r="AQ72" s="21"/>
      <c r="AR72" s="21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122578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151231</v>
      </c>
      <c r="W73" s="54"/>
      <c r="X73" s="54"/>
      <c r="Y73" s="54" t="n">
        <v>0</v>
      </c>
      <c r="Z73" s="54"/>
      <c r="AA73" s="54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143590</v>
      </c>
      <c r="AN73" s="54"/>
      <c r="AO73" s="54"/>
      <c r="AP73" s="54"/>
      <c r="AQ73" s="54"/>
      <c r="AR73" s="54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1325.668</v>
      </c>
      <c r="F74" s="188"/>
      <c r="G74" s="188"/>
      <c r="H74" s="188" t="n">
        <v>0</v>
      </c>
      <c r="I74" s="188"/>
      <c r="J74" s="188"/>
      <c r="K74" s="189" t="n">
        <f aca="false">(E74*1000)/E73</f>
        <v>10.8148933740149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1289.3</v>
      </c>
      <c r="W74" s="54"/>
      <c r="X74" s="54"/>
      <c r="Y74" s="192" t="n">
        <v>0</v>
      </c>
      <c r="Z74" s="192"/>
      <c r="AA74" s="192"/>
      <c r="AB74" s="55" t="n">
        <f aca="false">(V74*1000)/V73</f>
        <v>8.52536847603997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1254</v>
      </c>
      <c r="AN74" s="54"/>
      <c r="AO74" s="54"/>
      <c r="AP74" s="192"/>
      <c r="AQ74" s="192"/>
      <c r="AR74" s="192"/>
      <c r="AS74" s="55" t="n">
        <f aca="false">(AM74*1000)/AM73</f>
        <v>8.73319869071662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1005.304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1219.269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1255.014</v>
      </c>
      <c r="AN75" s="54"/>
      <c r="AO75" s="54"/>
      <c r="AP75" s="192"/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4030.923</v>
      </c>
      <c r="F76" s="188"/>
      <c r="G76" s="188"/>
      <c r="H76" s="188" t="n">
        <v>0</v>
      </c>
      <c r="I76" s="188"/>
      <c r="J76" s="188"/>
      <c r="K76" s="189" t="n">
        <f aca="false">(E76*1000)/E75</f>
        <v>4009.65578571258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4140.2</v>
      </c>
      <c r="W76" s="54"/>
      <c r="X76" s="54"/>
      <c r="Y76" s="192" t="n">
        <v>0</v>
      </c>
      <c r="Z76" s="192"/>
      <c r="AA76" s="192"/>
      <c r="AB76" s="55" t="n">
        <f aca="false">(V76*1000)/V75</f>
        <v>3395.64115875988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4178.8</v>
      </c>
      <c r="AN76" s="54"/>
      <c r="AO76" s="54"/>
      <c r="AP76" s="192"/>
      <c r="AQ76" s="192"/>
      <c r="AR76" s="192"/>
      <c r="AS76" s="55" t="n">
        <f aca="false">(AM76*1000)/AM75</f>
        <v>3329.68397165291</v>
      </c>
      <c r="AT76" s="56" t="e">
        <f aca="false">(AP76*1000)/AP75</f>
        <v>#DIV/0!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2310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1629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1950</v>
      </c>
      <c r="AN77" s="54"/>
      <c r="AO77" s="54"/>
      <c r="AP77" s="192"/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111.571</v>
      </c>
      <c r="F78" s="188"/>
      <c r="G78" s="188"/>
      <c r="H78" s="188" t="n">
        <v>0</v>
      </c>
      <c r="I78" s="188"/>
      <c r="J78" s="188"/>
      <c r="K78" s="189" t="n">
        <f aca="false">(E78*1000)/E77</f>
        <v>48.2991341991342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73</v>
      </c>
      <c r="W78" s="54"/>
      <c r="X78" s="54"/>
      <c r="Y78" s="192" t="n">
        <v>0</v>
      </c>
      <c r="Z78" s="192"/>
      <c r="AA78" s="192"/>
      <c r="AB78" s="55" t="n">
        <f aca="false">(V78*1000)/V77</f>
        <v>44.8127685696746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81.5</v>
      </c>
      <c r="AN78" s="54"/>
      <c r="AO78" s="54"/>
      <c r="AP78" s="192"/>
      <c r="AQ78" s="192"/>
      <c r="AR78" s="192"/>
      <c r="AS78" s="55" t="n">
        <f aca="false">(AM78*1000)/AM77</f>
        <v>41.7948717948718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8039.18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54" t="n">
        <v>7154.17</v>
      </c>
      <c r="Z85" s="54"/>
      <c r="AA85" s="54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54" t="n">
        <v>5418.6</v>
      </c>
      <c r="AQ85" s="54"/>
      <c r="AR85" s="54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524.881</v>
      </c>
      <c r="I86" s="188"/>
      <c r="J86" s="188"/>
      <c r="K86" s="189" t="e">
        <f aca="false">(E86*1000)/E85</f>
        <v>#DIV/0!</v>
      </c>
      <c r="L86" s="190" t="n">
        <f aca="false">(H86*1000)/H85</f>
        <v>65.2903654352807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54" t="n">
        <v>390.5</v>
      </c>
      <c r="Z86" s="54"/>
      <c r="AA86" s="54"/>
      <c r="AB86" s="55" t="e">
        <f aca="false">(V86*1000)/V85</f>
        <v>#DIV/0!</v>
      </c>
      <c r="AC86" s="56" t="n">
        <f aca="false">(Y86*1000)/Y85</f>
        <v>54.5835505726031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54" t="n">
        <v>262.2</v>
      </c>
      <c r="AQ86" s="54"/>
      <c r="AR86" s="54"/>
      <c r="AS86" s="55" t="e">
        <f aca="false">(AM86*1000)/AM85</f>
        <v>#DIV/0!</v>
      </c>
      <c r="AT86" s="56" t="n">
        <f aca="false">(AP86*1000)/AP85</f>
        <v>48.3888827372384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32.8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55.9" hidden="false" customHeight="true" outlineLevel="0" collapsed="false">
      <c r="A96" s="167" t="s">
        <v>39</v>
      </c>
      <c r="B96" s="200" t="str">
        <f aca="false">C5</f>
        <v>МБОУ Савинская средняя школа</v>
      </c>
      <c r="C96" s="200" t="str">
        <f aca="false">T96</f>
        <v>«Энергосбережение и повышения энергети-ческой эффективности  муниципального бюджетного общеобразовательного учреждения Савинской средней школе»</v>
      </c>
      <c r="D96" s="200"/>
      <c r="E96" s="200"/>
      <c r="F96" s="200"/>
      <c r="G96" s="202" t="str">
        <f aca="false">X96</f>
        <v>приказ директора от 28.02.2025 № 37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37" t="str">
        <f aca="false">T5</f>
        <v>МБОУ Савинская средняя школа</v>
      </c>
      <c r="T96" s="238" t="s">
        <v>387</v>
      </c>
      <c r="U96" s="238"/>
      <c r="V96" s="238"/>
      <c r="W96" s="238"/>
      <c r="X96" s="233" t="s">
        <v>388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37" t="s">
        <v>381</v>
      </c>
      <c r="AK96" s="238" t="s">
        <v>389</v>
      </c>
      <c r="AL96" s="238"/>
      <c r="AM96" s="238"/>
      <c r="AN96" s="238"/>
      <c r="AO96" s="233" t="s">
        <v>390</v>
      </c>
      <c r="AP96" s="112" t="n">
        <v>2020</v>
      </c>
      <c r="AQ96" s="112" t="n">
        <v>2025</v>
      </c>
      <c r="AR96" s="112" t="n">
        <v>6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168"/>
      <c r="C97" s="168"/>
      <c r="D97" s="168"/>
      <c r="E97" s="168"/>
      <c r="F97" s="168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1.8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5.3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75" t="n">
        <v>0</v>
      </c>
      <c r="AC101" s="75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75"/>
      <c r="AT101" s="75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75" t="n">
        <v>0</v>
      </c>
      <c r="AC103" s="75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75"/>
      <c r="AT103" s="75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2" t="s">
        <v>202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 t="s">
        <v>392</v>
      </c>
      <c r="AK104" s="9"/>
      <c r="AL104" s="9"/>
      <c r="AM104" s="9"/>
      <c r="AN104" s="9"/>
      <c r="AO104" s="9"/>
      <c r="AP104" s="9"/>
      <c r="AQ104" s="9" t="n">
        <v>0</v>
      </c>
      <c r="AR104" s="9" t="n">
        <v>0</v>
      </c>
      <c r="AS104" s="9" t="n">
        <v>0</v>
      </c>
      <c r="AT104" s="9"/>
      <c r="AU104" s="9"/>
      <c r="AV104" s="9"/>
      <c r="AW104" s="9"/>
      <c r="AX104" s="9"/>
    </row>
    <row r="105" s="253" customFormat="true" ht="18.6" hidden="false" customHeight="true" outlineLevel="0" collapsed="false">
      <c r="A105" s="67" t="s">
        <v>42</v>
      </c>
      <c r="B105" s="123" t="s">
        <v>204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H105" s="252"/>
      <c r="AI105" s="244" t="s">
        <v>42</v>
      </c>
      <c r="AJ105" s="214" t="s">
        <v>393</v>
      </c>
      <c r="AK105" s="214"/>
      <c r="AL105" s="214"/>
      <c r="AM105" s="214"/>
      <c r="AN105" s="214"/>
      <c r="AO105" s="214"/>
      <c r="AP105" s="214"/>
      <c r="AQ105" s="214" t="n">
        <v>0</v>
      </c>
      <c r="AR105" s="214" t="n">
        <v>0</v>
      </c>
      <c r="AS105" s="215" t="n">
        <v>0</v>
      </c>
      <c r="AT105" s="215"/>
      <c r="AU105" s="215"/>
      <c r="AV105" s="215"/>
      <c r="AW105" s="215"/>
      <c r="AX105" s="215"/>
    </row>
    <row r="106" s="253" customFormat="true" ht="38.1" hidden="false" customHeight="true" outlineLevel="0" collapsed="false">
      <c r="A106" s="67" t="s">
        <v>45</v>
      </c>
      <c r="B106" s="123" t="s">
        <v>201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6"/>
      <c r="AT106" s="216"/>
      <c r="AU106" s="216"/>
      <c r="AV106" s="216"/>
      <c r="AW106" s="216"/>
      <c r="AX106" s="216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  <c r="AI107" s="51" t="s">
        <v>185</v>
      </c>
      <c r="AJ107" s="59"/>
      <c r="AK107" s="59"/>
      <c r="AL107" s="59"/>
      <c r="AM107" s="59"/>
      <c r="AN107" s="59"/>
      <c r="AO107" s="59"/>
      <c r="AP107" s="59"/>
      <c r="AQ107" s="75"/>
      <c r="AR107" s="75"/>
      <c r="AS107" s="75"/>
      <c r="AT107" s="75"/>
      <c r="AU107" s="59"/>
      <c r="AV107" s="75"/>
      <c r="AW107" s="32"/>
      <c r="AX107" s="32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191"/>
      <c r="T108" s="191"/>
      <c r="U108" s="191"/>
      <c r="V108" s="75"/>
      <c r="W108" s="75"/>
      <c r="X108" s="75"/>
      <c r="Y108" s="112"/>
      <c r="Z108" s="112"/>
      <c r="AA108" s="112"/>
      <c r="AB108" s="75"/>
      <c r="AC108" s="75"/>
      <c r="AD108" s="75"/>
      <c r="AE108" s="75"/>
      <c r="AF108" s="75"/>
      <c r="AG108" s="75"/>
      <c r="AI108" s="51" t="s">
        <v>186</v>
      </c>
      <c r="AJ108" s="191"/>
      <c r="AK108" s="191"/>
      <c r="AL108" s="191"/>
      <c r="AM108" s="59"/>
      <c r="AN108" s="59"/>
      <c r="AO108" s="59"/>
      <c r="AP108" s="35"/>
      <c r="AQ108" s="112"/>
      <c r="AR108" s="112"/>
      <c r="AS108" s="75"/>
      <c r="AT108" s="75"/>
      <c r="AU108" s="59"/>
      <c r="AV108" s="75"/>
      <c r="AW108" s="75"/>
      <c r="AX108" s="75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7BWoZe6Ci2St15cs+DYYwHT9/OjRvH5NxmXxs7aXOdUGssd3wuNb5YjQYtpmRe+UUl9wGrByW6Yk3lU7EQGxEQ==" saltValue="1t4/RZm14vHcrVw33m+mPQ==" spinCount="100000" sheet="true" objects="true" scenarios="true"/>
  <mergeCells count="727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</dataValidations>
  <hyperlinks>
    <hyperlink ref="C13" r:id="rId1" display="savinskaya_ssh@ivreg.ru "/>
    <hyperlink ref="T13" r:id="rId2" display="savinskaya_ssh@ivreg.ru "/>
    <hyperlink ref="AK13" r:id="rId3" display="savinskaya_ssh@ivreg.ru "/>
    <hyperlink ref="C22" r:id="rId4" display="savinskaya_ssh@ivreg.ru "/>
  </hyperlinks>
  <printOptions headings="false" gridLines="false" gridLinesSet="true" horizontalCentered="false" verticalCentered="false"/>
  <pageMargins left="0.7875" right="0.7875" top="0.877777777777778" bottom="1.05277777777778" header="0.6125" footer="0.7875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40" colorId="64" zoomScale="75" zoomScaleNormal="75" zoomScalePageLayoutView="100" workbookViewId="0">
      <selection pane="topLeft" activeCell="G55" activeCellId="0" sqref="G55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5"/>
    <col collapsed="false" customWidth="true" hidden="false" outlineLevel="0" max="31" min="31" style="4" width="14.43"/>
    <col collapsed="false" customWidth="true" hidden="false" outlineLevel="0" max="32" min="32" style="4" width="11.57"/>
    <col collapsed="false" customWidth="true" hidden="false" outlineLevel="0" max="33" min="33" style="4" width="14.43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5"/>
    <col collapsed="false" customWidth="true" hidden="false" outlineLevel="0" max="48" min="48" style="4" width="14.43"/>
    <col collapsed="false" customWidth="true" hidden="false" outlineLevel="0" max="49" min="49" style="4" width="11.57"/>
    <col collapsed="false" customWidth="true" hidden="false" outlineLevel="0" max="50" min="50" style="4" width="14.43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МБУДО ЦДО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394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394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3722003133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3722003133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3722003133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обл, Савинский район, п. Савино ул. Первомайская д.9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395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395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396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396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396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384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384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384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397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397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397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398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398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398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396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396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396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384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384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397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397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397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398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398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398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0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0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0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0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0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0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10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10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10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74" t="s">
        <v>399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399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400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400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s="256" customFormat="true" ht="49.3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K45" s="155"/>
      <c r="L45" s="155"/>
      <c r="M45" s="155"/>
      <c r="N45" s="155"/>
      <c r="O45" s="155"/>
      <c r="P45" s="155"/>
      <c r="Q45" s="156"/>
      <c r="R45" s="245" t="s">
        <v>32</v>
      </c>
      <c r="S45" s="246" t="s">
        <v>68</v>
      </c>
      <c r="T45" s="246"/>
      <c r="U45" s="246"/>
      <c r="V45" s="246"/>
      <c r="W45" s="246"/>
      <c r="X45" s="255" t="s">
        <v>97</v>
      </c>
      <c r="Y45" s="255"/>
      <c r="Z45" s="255" t="s">
        <v>98</v>
      </c>
      <c r="AA45" s="255"/>
      <c r="AH45" s="257"/>
      <c r="AI45" s="245" t="s">
        <v>32</v>
      </c>
      <c r="AJ45" s="246" t="s">
        <v>68</v>
      </c>
      <c r="AK45" s="246"/>
      <c r="AL45" s="246"/>
      <c r="AM45" s="246"/>
      <c r="AN45" s="246"/>
      <c r="AO45" s="255" t="s">
        <v>97</v>
      </c>
      <c r="AP45" s="255"/>
      <c r="AQ45" s="255" t="s">
        <v>98</v>
      </c>
      <c r="AR45" s="255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0</v>
      </c>
      <c r="H46" s="103"/>
      <c r="I46" s="103" t="n">
        <v>0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0</v>
      </c>
      <c r="Y46" s="35"/>
      <c r="Z46" s="35" t="n">
        <v>0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/>
      <c r="AP46" s="35"/>
      <c r="AQ46" s="35"/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/>
      <c r="AP47" s="35"/>
      <c r="AQ47" s="35"/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/>
      <c r="AP48" s="35"/>
      <c r="AQ48" s="35"/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/>
      <c r="AP49" s="35"/>
      <c r="AQ49" s="35"/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/>
      <c r="AP50" s="35"/>
      <c r="AQ50" s="35"/>
      <c r="AR50" s="35"/>
    </row>
    <row r="51" customFormat="false" ht="26.1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/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/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/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/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/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/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/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/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5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0</v>
      </c>
      <c r="H60" s="179"/>
      <c r="I60" s="179" t="n">
        <v>0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0</v>
      </c>
      <c r="Y60" s="79"/>
      <c r="Z60" s="79" t="n">
        <v>0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/>
      <c r="AP60" s="79"/>
      <c r="AQ60" s="79"/>
      <c r="AR60" s="79"/>
    </row>
    <row r="61" customFormat="false" ht="15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0</v>
      </c>
      <c r="H61" s="179"/>
      <c r="I61" s="179" t="n">
        <v>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0</v>
      </c>
      <c r="Y61" s="79"/>
      <c r="Z61" s="79" t="n">
        <v>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/>
      <c r="AP61" s="79"/>
      <c r="AQ61" s="79"/>
      <c r="AR61" s="79"/>
    </row>
    <row r="62" customFormat="false" ht="15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/>
      <c r="AP62" s="79"/>
      <c r="AQ62" s="79"/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3.8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3.8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/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0</v>
      </c>
      <c r="F74" s="188"/>
      <c r="G74" s="188"/>
      <c r="H74" s="188" t="n">
        <v>0</v>
      </c>
      <c r="I74" s="188"/>
      <c r="J74" s="188"/>
      <c r="K74" s="189" t="e">
        <f aca="false">(E74*1000)/E73</f>
        <v>#DIV/0!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0</v>
      </c>
      <c r="W74" s="54"/>
      <c r="X74" s="54"/>
      <c r="Y74" s="192" t="n">
        <v>0</v>
      </c>
      <c r="Z74" s="192"/>
      <c r="AA74" s="192"/>
      <c r="AB74" s="55" t="e">
        <f aca="false">(V74*1000)/V73</f>
        <v>#DIV/0!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/>
      <c r="AN74" s="54"/>
      <c r="AO74" s="54"/>
      <c r="AP74" s="192"/>
      <c r="AQ74" s="192"/>
      <c r="AR74" s="192"/>
      <c r="AS74" s="55" t="e">
        <f aca="false">(AM74*1000)/AM73</f>
        <v>#DIV/0!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/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35.8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МБУДО ЦДО</v>
      </c>
      <c r="C96" s="231" t="str">
        <f aca="false">T96</f>
        <v>Энергосбережение и повышение энергетической эффективности в  МБУДО ЦДО</v>
      </c>
      <c r="D96" s="231"/>
      <c r="E96" s="231"/>
      <c r="F96" s="231"/>
      <c r="G96" s="202" t="str">
        <f aca="false">X96</f>
        <v>приказ от 11.02.2025 № 9</v>
      </c>
      <c r="H96" s="202" t="n">
        <f aca="false">Y96</f>
        <v>2025</v>
      </c>
      <c r="I96" s="202" t="n">
        <f aca="false">Z96</f>
        <v>2029</v>
      </c>
      <c r="J96" s="202" t="n">
        <f aca="false">AA96</f>
        <v>5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МБУДО ЦДО</v>
      </c>
      <c r="T96" s="74" t="s">
        <v>401</v>
      </c>
      <c r="U96" s="74"/>
      <c r="V96" s="74"/>
      <c r="W96" s="74"/>
      <c r="X96" s="112" t="s">
        <v>402</v>
      </c>
      <c r="Y96" s="112" t="n">
        <v>2025</v>
      </c>
      <c r="Z96" s="112" t="n">
        <v>2029</v>
      </c>
      <c r="AA96" s="112" t="n">
        <v>5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394</v>
      </c>
      <c r="AK96" s="74" t="s">
        <v>401</v>
      </c>
      <c r="AL96" s="74"/>
      <c r="AM96" s="74"/>
      <c r="AN96" s="74"/>
      <c r="AO96" s="112" t="s">
        <v>403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" hidden="false" customHeight="fals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51" t="s">
        <v>42</v>
      </c>
      <c r="S97" s="34"/>
      <c r="T97" s="34"/>
      <c r="U97" s="34"/>
      <c r="V97" s="34"/>
      <c r="W97" s="34"/>
      <c r="X97" s="75"/>
      <c r="Y97" s="75"/>
      <c r="Z97" s="75"/>
      <c r="AA97" s="75"/>
      <c r="AB97" s="59"/>
      <c r="AC97" s="75"/>
      <c r="AD97" s="75"/>
      <c r="AE97" s="75"/>
      <c r="AF97" s="75"/>
      <c r="AG97" s="75"/>
      <c r="AI97" s="51" t="s">
        <v>42</v>
      </c>
      <c r="AJ97" s="34"/>
      <c r="AK97" s="34"/>
      <c r="AL97" s="34"/>
      <c r="AM97" s="34"/>
      <c r="AN97" s="34"/>
      <c r="AO97" s="75"/>
      <c r="AP97" s="75"/>
      <c r="AQ97" s="75"/>
      <c r="AR97" s="75"/>
      <c r="AS97" s="59"/>
      <c r="AT97" s="75"/>
      <c r="AU97" s="75"/>
      <c r="AV97" s="75"/>
      <c r="AW97" s="75"/>
      <c r="AX97" s="75"/>
    </row>
    <row r="98" customFormat="false" ht="15.75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9" t="s">
        <v>286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I98" s="9" t="s">
        <v>185</v>
      </c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</row>
    <row r="99" s="253" customFormat="true" ht="15" hidden="false" customHeight="fals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 t="s">
        <v>32</v>
      </c>
      <c r="S99" s="223" t="s">
        <v>287</v>
      </c>
      <c r="T99" s="223"/>
      <c r="U99" s="223"/>
      <c r="V99" s="223"/>
      <c r="W99" s="223"/>
      <c r="X99" s="223"/>
      <c r="Y99" s="223"/>
      <c r="Z99" s="223" t="s">
        <v>193</v>
      </c>
      <c r="AA99" s="223"/>
      <c r="AB99" s="223"/>
      <c r="AC99" s="223"/>
      <c r="AD99" s="223" t="s">
        <v>194</v>
      </c>
      <c r="AE99" s="223"/>
      <c r="AF99" s="223"/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23"/>
      <c r="AU99" s="223"/>
      <c r="AV99" s="223"/>
      <c r="AW99" s="223"/>
      <c r="AX99" s="223"/>
    </row>
    <row r="100" s="253" customFormat="true" ht="12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3" t="s">
        <v>177</v>
      </c>
      <c r="AA100" s="223"/>
      <c r="AB100" s="223"/>
      <c r="AC100" s="215" t="s">
        <v>195</v>
      </c>
      <c r="AD100" s="215" t="s">
        <v>196</v>
      </c>
      <c r="AE100" s="215"/>
      <c r="AF100" s="223" t="s">
        <v>197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223"/>
      <c r="AT100" s="215"/>
      <c r="AU100" s="215"/>
      <c r="AV100" s="215"/>
      <c r="AW100" s="223"/>
      <c r="AX100" s="223"/>
    </row>
    <row r="101" s="253" customFormat="true" ht="27.6" hidden="false" customHeight="tru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Q101" s="156"/>
      <c r="R101" s="249"/>
      <c r="S101" s="223"/>
      <c r="T101" s="223"/>
      <c r="U101" s="223"/>
      <c r="V101" s="223"/>
      <c r="W101" s="223"/>
      <c r="X101" s="223"/>
      <c r="Y101" s="223"/>
      <c r="Z101" s="228" t="s">
        <v>178</v>
      </c>
      <c r="AA101" s="229" t="s">
        <v>179</v>
      </c>
      <c r="AB101" s="229" t="s">
        <v>180</v>
      </c>
      <c r="AC101" s="215"/>
      <c r="AD101" s="215" t="s">
        <v>198</v>
      </c>
      <c r="AE101" s="215" t="s">
        <v>199</v>
      </c>
      <c r="AF101" s="223" t="s">
        <v>134</v>
      </c>
      <c r="AG101" s="223"/>
      <c r="AH101" s="252"/>
      <c r="AI101" s="249" t="s">
        <v>32</v>
      </c>
      <c r="AJ101" s="223" t="s">
        <v>287</v>
      </c>
      <c r="AK101" s="223"/>
      <c r="AL101" s="223"/>
      <c r="AM101" s="223"/>
      <c r="AN101" s="223"/>
      <c r="AO101" s="223"/>
      <c r="AP101" s="223"/>
      <c r="AQ101" s="228" t="s">
        <v>193</v>
      </c>
      <c r="AR101" s="229"/>
      <c r="AS101" s="229"/>
      <c r="AT101" s="215"/>
      <c r="AU101" s="215" t="s">
        <v>194</v>
      </c>
      <c r="AV101" s="215"/>
      <c r="AW101" s="223"/>
      <c r="AX101" s="223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39</v>
      </c>
      <c r="S102" s="191" t="s">
        <v>288</v>
      </c>
      <c r="T102" s="191"/>
      <c r="U102" s="191"/>
      <c r="V102" s="191"/>
      <c r="W102" s="191"/>
      <c r="X102" s="191"/>
      <c r="Y102" s="191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191"/>
      <c r="AK102" s="191"/>
      <c r="AL102" s="191"/>
      <c r="AM102" s="191"/>
      <c r="AN102" s="191"/>
      <c r="AO102" s="191"/>
      <c r="AP102" s="191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42</v>
      </c>
      <c r="S103" s="34" t="s">
        <v>201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75" t="n">
        <v>0</v>
      </c>
      <c r="AC103" s="75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75"/>
      <c r="AT103" s="75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3" t="s">
        <v>201</v>
      </c>
      <c r="C104" s="123"/>
      <c r="D104" s="123"/>
      <c r="E104" s="123"/>
      <c r="F104" s="123"/>
      <c r="G104" s="123"/>
      <c r="H104" s="123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</row>
    <row r="105" customFormat="false" ht="38.25" hidden="false" customHeight="true" outlineLevel="0" collapsed="false">
      <c r="A105" s="67" t="s">
        <v>42</v>
      </c>
      <c r="B105" s="169"/>
      <c r="C105" s="169"/>
      <c r="D105" s="169"/>
      <c r="E105" s="169"/>
      <c r="F105" s="169"/>
      <c r="G105" s="169"/>
      <c r="H105" s="169"/>
      <c r="I105" s="104"/>
      <c r="J105" s="104"/>
      <c r="K105" s="213"/>
      <c r="L105" s="213"/>
      <c r="M105" s="104"/>
      <c r="N105" s="104"/>
      <c r="O105" s="104"/>
      <c r="P105" s="104"/>
      <c r="R105" s="125" t="s">
        <v>32</v>
      </c>
      <c r="S105" s="126" t="s">
        <v>208</v>
      </c>
      <c r="T105" s="126"/>
      <c r="U105" s="126"/>
      <c r="V105" s="126" t="s">
        <v>209</v>
      </c>
      <c r="W105" s="126" t="s">
        <v>210</v>
      </c>
      <c r="X105" s="126" t="s">
        <v>211</v>
      </c>
      <c r="Y105" s="126" t="s">
        <v>212</v>
      </c>
      <c r="Z105" s="126" t="s">
        <v>213</v>
      </c>
      <c r="AA105" s="126" t="s">
        <v>214</v>
      </c>
      <c r="AB105" s="107" t="s">
        <v>215</v>
      </c>
      <c r="AC105" s="107"/>
      <c r="AD105" s="107"/>
      <c r="AE105" s="107" t="s">
        <v>216</v>
      </c>
      <c r="AF105" s="107"/>
      <c r="AG105" s="107"/>
      <c r="AI105" s="125" t="s">
        <v>42</v>
      </c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07"/>
      <c r="AT105" s="107"/>
      <c r="AU105" s="107"/>
      <c r="AV105" s="107"/>
      <c r="AW105" s="107"/>
      <c r="AX105" s="107"/>
    </row>
    <row r="106" customFormat="false" ht="38.25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R106" s="125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08" t="s">
        <v>217</v>
      </c>
      <c r="AC106" s="108" t="s">
        <v>199</v>
      </c>
      <c r="AD106" s="108" t="s">
        <v>218</v>
      </c>
      <c r="AE106" s="108" t="s">
        <v>217</v>
      </c>
      <c r="AF106" s="108" t="s">
        <v>199</v>
      </c>
      <c r="AG106" s="108" t="s">
        <v>218</v>
      </c>
      <c r="AI106" s="125" t="s">
        <v>45</v>
      </c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08"/>
      <c r="AT106" s="108"/>
      <c r="AU106" s="108"/>
      <c r="AV106" s="108"/>
      <c r="AW106" s="108"/>
      <c r="AX106" s="108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  <c r="AI107" s="51" t="s">
        <v>185</v>
      </c>
      <c r="AJ107" s="59"/>
      <c r="AK107" s="59"/>
      <c r="AL107" s="59"/>
      <c r="AM107" s="59"/>
      <c r="AN107" s="59"/>
      <c r="AO107" s="59"/>
      <c r="AP107" s="59"/>
      <c r="AQ107" s="75"/>
      <c r="AR107" s="75"/>
      <c r="AS107" s="75"/>
      <c r="AT107" s="75"/>
      <c r="AU107" s="59"/>
      <c r="AV107" s="75"/>
      <c r="AW107" s="32"/>
      <c r="AX107" s="32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191"/>
      <c r="T108" s="191"/>
      <c r="U108" s="191"/>
      <c r="V108" s="75"/>
      <c r="W108" s="75"/>
      <c r="X108" s="75"/>
      <c r="Y108" s="112"/>
      <c r="Z108" s="112"/>
      <c r="AA108" s="112"/>
      <c r="AB108" s="75"/>
      <c r="AC108" s="75"/>
      <c r="AD108" s="75"/>
      <c r="AE108" s="75"/>
      <c r="AF108" s="75"/>
      <c r="AG108" s="75"/>
      <c r="AI108" s="51" t="s">
        <v>186</v>
      </c>
      <c r="AJ108" s="191"/>
      <c r="AK108" s="191"/>
      <c r="AL108" s="191"/>
      <c r="AM108" s="59"/>
      <c r="AN108" s="59"/>
      <c r="AO108" s="59"/>
      <c r="AP108" s="35"/>
      <c r="AQ108" s="112"/>
      <c r="AR108" s="112"/>
      <c r="AS108" s="75"/>
      <c r="AT108" s="75"/>
      <c r="AU108" s="59"/>
      <c r="AV108" s="75"/>
      <c r="AW108" s="75"/>
      <c r="AX108" s="75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R109" s="51" t="s">
        <v>42</v>
      </c>
      <c r="S109" s="59"/>
      <c r="T109" s="59"/>
      <c r="U109" s="59"/>
      <c r="V109" s="75"/>
      <c r="W109" s="75"/>
      <c r="X109" s="75"/>
      <c r="Y109" s="112"/>
      <c r="Z109" s="112"/>
      <c r="AA109" s="112"/>
      <c r="AB109" s="75"/>
      <c r="AC109" s="75"/>
      <c r="AD109" s="75"/>
      <c r="AE109" s="75"/>
      <c r="AF109" s="75"/>
      <c r="AG109" s="75"/>
      <c r="AI109" s="51"/>
      <c r="AJ109" s="59" t="s">
        <v>291</v>
      </c>
      <c r="AK109" s="59"/>
      <c r="AL109" s="59"/>
      <c r="AM109" s="75"/>
      <c r="AN109" s="75"/>
      <c r="AO109" s="75"/>
      <c r="AP109" s="112"/>
      <c r="AQ109" s="112"/>
      <c r="AR109" s="112"/>
      <c r="AS109" s="75"/>
      <c r="AT109" s="75"/>
      <c r="AU109" s="59"/>
      <c r="AV109" s="75"/>
      <c r="AW109" s="75"/>
      <c r="AX109" s="75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R110" s="51" t="s">
        <v>45</v>
      </c>
      <c r="S110" s="59"/>
      <c r="T110" s="59"/>
      <c r="U110" s="59"/>
      <c r="V110" s="75"/>
      <c r="W110" s="75"/>
      <c r="X110" s="75"/>
      <c r="Y110" s="112"/>
      <c r="Z110" s="112"/>
      <c r="AA110" s="112"/>
      <c r="AB110" s="75"/>
      <c r="AC110" s="75"/>
      <c r="AD110" s="75"/>
      <c r="AE110" s="75"/>
      <c r="AF110" s="75"/>
      <c r="AG110" s="75"/>
      <c r="AI110" s="51" t="s">
        <v>293</v>
      </c>
      <c r="AJ110" s="59"/>
      <c r="AK110" s="59"/>
      <c r="AL110" s="59"/>
      <c r="AM110" s="75"/>
      <c r="AN110" s="75"/>
      <c r="AO110" s="75"/>
      <c r="AP110" s="112"/>
      <c r="AQ110" s="112"/>
      <c r="AR110" s="112"/>
      <c r="AS110" s="75"/>
      <c r="AT110" s="75"/>
      <c r="AU110" s="75"/>
      <c r="AV110" s="75"/>
      <c r="AW110" s="75"/>
      <c r="AX110" s="75"/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R111" s="51" t="s">
        <v>185</v>
      </c>
      <c r="S111" s="59"/>
      <c r="T111" s="59"/>
      <c r="U111" s="59"/>
      <c r="V111" s="75"/>
      <c r="W111" s="75"/>
      <c r="X111" s="75"/>
      <c r="Y111" s="112"/>
      <c r="Z111" s="112"/>
      <c r="AA111" s="112"/>
      <c r="AB111" s="75"/>
      <c r="AC111" s="75"/>
      <c r="AD111" s="75"/>
      <c r="AE111" s="75"/>
      <c r="AF111" s="75"/>
      <c r="AG111" s="75"/>
      <c r="AI111" s="51" t="s">
        <v>32</v>
      </c>
      <c r="AJ111" s="59" t="s">
        <v>208</v>
      </c>
      <c r="AK111" s="59"/>
      <c r="AL111" s="59"/>
      <c r="AM111" s="75" t="s">
        <v>209</v>
      </c>
      <c r="AN111" s="75" t="s">
        <v>210</v>
      </c>
      <c r="AO111" s="75" t="s">
        <v>211</v>
      </c>
      <c r="AP111" s="112" t="s">
        <v>212</v>
      </c>
      <c r="AQ111" s="112" t="s">
        <v>213</v>
      </c>
      <c r="AR111" s="112" t="s">
        <v>214</v>
      </c>
      <c r="AS111" s="75" t="s">
        <v>215</v>
      </c>
      <c r="AT111" s="75"/>
      <c r="AU111" s="75"/>
      <c r="AV111" s="75" t="s">
        <v>216</v>
      </c>
      <c r="AW111" s="75"/>
      <c r="AX111" s="75"/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R112" s="51" t="s">
        <v>186</v>
      </c>
      <c r="S112" s="59"/>
      <c r="T112" s="59"/>
      <c r="U112" s="59"/>
      <c r="V112" s="75"/>
      <c r="W112" s="75"/>
      <c r="X112" s="75"/>
      <c r="Y112" s="112"/>
      <c r="Z112" s="112"/>
      <c r="AA112" s="112"/>
      <c r="AB112" s="75"/>
      <c r="AC112" s="75"/>
      <c r="AD112" s="75"/>
      <c r="AE112" s="75"/>
      <c r="AF112" s="75"/>
      <c r="AG112" s="75"/>
      <c r="AI112" s="51"/>
      <c r="AJ112" s="59"/>
      <c r="AK112" s="59"/>
      <c r="AL112" s="59"/>
      <c r="AM112" s="75"/>
      <c r="AN112" s="75"/>
      <c r="AO112" s="75"/>
      <c r="AP112" s="112"/>
      <c r="AQ112" s="112"/>
      <c r="AR112" s="112"/>
      <c r="AS112" s="75" t="s">
        <v>217</v>
      </c>
      <c r="AT112" s="75" t="s">
        <v>199</v>
      </c>
      <c r="AU112" s="75" t="s">
        <v>218</v>
      </c>
      <c r="AV112" s="75" t="s">
        <v>217</v>
      </c>
      <c r="AW112" s="75" t="s">
        <v>199</v>
      </c>
      <c r="AX112" s="75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jDPzBNZRBPKgmmXtlj3xPQHi2Y8Pup2Z7lFqaOgayU40pTOBxVgNGj2fK7qoE+ei4OUGxo6Zumcnh9eIipw3LQ==" saltValue="JVfI4yBAyCUpi7G/KOO+Kg==" spinCount="100000" sheet="true" objects="true" scenarios="true"/>
  <mergeCells count="733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T97:W97"/>
    <mergeCell ref="AK97:AN97"/>
    <mergeCell ref="C98:F98"/>
    <mergeCell ref="R98:AG98"/>
    <mergeCell ref="AI98:AX98"/>
    <mergeCell ref="C99:F99"/>
    <mergeCell ref="R99:R101"/>
    <mergeCell ref="S99:Y101"/>
    <mergeCell ref="Z99:AC99"/>
    <mergeCell ref="AD99:AG99"/>
    <mergeCell ref="AI99:AI101"/>
    <mergeCell ref="AJ99:AP101"/>
    <mergeCell ref="AQ99:AT99"/>
    <mergeCell ref="AU99:AX99"/>
    <mergeCell ref="A100:P100"/>
    <mergeCell ref="Z100:AB100"/>
    <mergeCell ref="AC100:AC101"/>
    <mergeCell ref="AD100:AE100"/>
    <mergeCell ref="AF100:AG100"/>
    <mergeCell ref="AQ100:AS100"/>
    <mergeCell ref="AT100:AT101"/>
    <mergeCell ref="AU100:AV100"/>
    <mergeCell ref="AW100:AX100"/>
    <mergeCell ref="A101:A103"/>
    <mergeCell ref="B101:H103"/>
    <mergeCell ref="I101:L101"/>
    <mergeCell ref="M101:P101"/>
    <mergeCell ref="AF101:AG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S108:U108"/>
    <mergeCell ref="AJ108:AL108"/>
    <mergeCell ref="B109:H109"/>
    <mergeCell ref="O109:P109"/>
    <mergeCell ref="S109:U109"/>
    <mergeCell ref="AJ109:AL109"/>
    <mergeCell ref="A110:P110"/>
    <mergeCell ref="S110:U110"/>
    <mergeCell ref="AJ110:AL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S111:U111"/>
    <mergeCell ref="AJ111:AL111"/>
    <mergeCell ref="S112:U112"/>
    <mergeCell ref="AJ112:AL112"/>
    <mergeCell ref="B113:D113"/>
    <mergeCell ref="B114:D114"/>
    <mergeCell ref="B115:D115"/>
    <mergeCell ref="B116:D116"/>
    <mergeCell ref="B117:D117"/>
    <mergeCell ref="B118:D118"/>
  </mergeCells>
  <dataValidations count="9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X35:AA38 AO35:AR38 AB96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AD102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AB97" type="list">
      <formula1>Лист2!$A$19:$A$20</formula1>
      <formula2>0</formula2>
    </dataValidation>
  </dataValidations>
  <hyperlinks>
    <hyperlink ref="C13" r:id="rId1" display="cdo_savino@ivreg.ru"/>
    <hyperlink ref="T13" r:id="rId2" display="cdo_savino@ivreg.ru"/>
    <hyperlink ref="AK13" r:id="rId3" display="cdo_savino@ivreg.ru"/>
    <hyperlink ref="C22" r:id="rId4" display="cdo_savino@ivreg.ru"/>
    <hyperlink ref="T22" r:id="rId5" display="cdo_savino@ivreg.ru"/>
    <hyperlink ref="AK22" r:id="rId6" display="cdo_savino@ivreg.ru"/>
  </hyperlinks>
  <printOptions headings="false" gridLines="false" gridLinesSet="true" horizontalCentered="false" verticalCentered="false"/>
  <pageMargins left="0.500694444444444" right="0.484027777777778" top="0.743055555555556" bottom="0.592361111111111" header="0.477777777777778" footer="0.32708333333333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6" colorId="64" zoomScale="75" zoomScaleNormal="75" zoomScalePageLayoutView="100" workbookViewId="0">
      <selection pane="topLeft" activeCell="E91" activeCellId="0" sqref="E9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5"/>
    <col collapsed="false" customWidth="true" hidden="false" outlineLevel="0" max="31" min="31" style="4" width="14.43"/>
    <col collapsed="false" customWidth="true" hidden="false" outlineLevel="0" max="32" min="32" style="4" width="11.57"/>
    <col collapsed="false" customWidth="true" hidden="false" outlineLevel="0" max="33" min="33" style="4" width="14.43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5"/>
    <col collapsed="false" customWidth="true" hidden="false" outlineLevel="0" max="48" min="48" style="4" width="14.43"/>
    <col collapsed="false" customWidth="true" hidden="false" outlineLevel="0" max="49" min="49" style="4" width="11.57"/>
    <col collapsed="false" customWidth="true" hidden="false" outlineLevel="0" max="50" min="50" style="4" width="14.43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казённое дошкольное образовательное учреждение Агрофенинский детский сад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404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404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3722002891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3722002891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3722002891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155714, Ивановская область, Савинский район, с. Агрофенино, ул. Центральная, д.2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405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405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406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406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406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407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407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407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n">
        <v>84935693192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n">
        <v>84935693192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n">
        <v>84935693192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408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408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408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406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406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406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407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407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407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n">
        <v>84935693192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n">
        <v>84935693192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n">
        <v>84935693192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408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408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408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258" t="s">
        <v>70</v>
      </c>
      <c r="C25" s="258"/>
      <c r="D25" s="258"/>
      <c r="E25" s="258"/>
      <c r="F25" s="258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258" t="s">
        <v>71</v>
      </c>
      <c r="C26" s="258"/>
      <c r="D26" s="258"/>
      <c r="E26" s="258"/>
      <c r="F26" s="258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258" t="s">
        <v>72</v>
      </c>
      <c r="C27" s="258"/>
      <c r="D27" s="258"/>
      <c r="E27" s="258"/>
      <c r="F27" s="258"/>
      <c r="G27" s="104" t="n">
        <v>350.7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350.7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402.6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2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0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1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1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2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11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11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7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04" t="n">
        <f aca="false">X38</f>
        <v>1</v>
      </c>
      <c r="H38" s="104"/>
      <c r="I38" s="104"/>
      <c r="J38" s="104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2</v>
      </c>
      <c r="H46" s="103"/>
      <c r="I46" s="103" t="n">
        <v>2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2</v>
      </c>
      <c r="Y46" s="35"/>
      <c r="Z46" s="35" t="n">
        <v>2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2</v>
      </c>
      <c r="AP46" s="35"/>
      <c r="AQ46" s="35" t="n">
        <v>2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2</v>
      </c>
      <c r="H48" s="103"/>
      <c r="I48" s="103" t="n">
        <v>2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2</v>
      </c>
      <c r="Y48" s="35"/>
      <c r="Z48" s="35" t="n">
        <v>2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2</v>
      </c>
      <c r="AP48" s="35"/>
      <c r="AQ48" s="35" t="n">
        <v>2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5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6.35" hidden="false" customHeight="tru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37" t="s">
        <v>105</v>
      </c>
      <c r="Y52" s="37"/>
      <c r="Z52" s="37"/>
      <c r="AA52" s="37"/>
      <c r="AI52" s="36" t="s">
        <v>32</v>
      </c>
      <c r="AJ52" s="37" t="s">
        <v>68</v>
      </c>
      <c r="AK52" s="37"/>
      <c r="AL52" s="37"/>
      <c r="AM52" s="37"/>
      <c r="AN52" s="37"/>
      <c r="AO52" s="37" t="s">
        <v>105</v>
      </c>
      <c r="AP52" s="37"/>
      <c r="AQ52" s="37"/>
      <c r="AR52" s="37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40" t="n">
        <f aca="false">X54+X55+X56+X57</f>
        <v>10</v>
      </c>
      <c r="Y53" s="40"/>
      <c r="Z53" s="40"/>
      <c r="AA53" s="40"/>
      <c r="AI53" s="38" t="s">
        <v>39</v>
      </c>
      <c r="AJ53" s="39" t="s">
        <v>106</v>
      </c>
      <c r="AK53" s="39"/>
      <c r="AL53" s="39"/>
      <c r="AM53" s="39"/>
      <c r="AN53" s="39"/>
      <c r="AO53" s="40" t="n">
        <v>10</v>
      </c>
      <c r="AP53" s="40"/>
      <c r="AQ53" s="40"/>
      <c r="AR53" s="40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34" t="s">
        <v>110</v>
      </c>
      <c r="T56" s="34"/>
      <c r="U56" s="34"/>
      <c r="V56" s="34"/>
      <c r="W56" s="34"/>
      <c r="X56" s="32" t="n">
        <v>10</v>
      </c>
      <c r="Y56" s="32"/>
      <c r="Z56" s="32"/>
      <c r="AA56" s="32"/>
      <c r="AI56" s="3" t="s">
        <v>109</v>
      </c>
      <c r="AJ56" s="34" t="s">
        <v>110</v>
      </c>
      <c r="AK56" s="34"/>
      <c r="AL56" s="34"/>
      <c r="AM56" s="34"/>
      <c r="AN56" s="34"/>
      <c r="AO56" s="32" t="n">
        <v>10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27</v>
      </c>
      <c r="H60" s="169"/>
      <c r="I60" s="179" t="n">
        <v>2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27</v>
      </c>
      <c r="Y60" s="79"/>
      <c r="Z60" s="45" t="n">
        <v>2</v>
      </c>
      <c r="AA60" s="45"/>
      <c r="AI60" s="13" t="s">
        <v>39</v>
      </c>
      <c r="AJ60" s="34" t="s">
        <v>116</v>
      </c>
      <c r="AK60" s="34"/>
      <c r="AL60" s="34"/>
      <c r="AM60" s="34"/>
      <c r="AN60" s="34"/>
      <c r="AO60" s="79" t="n">
        <v>26</v>
      </c>
      <c r="AP60" s="79"/>
      <c r="AQ60" s="45" t="n">
        <v>2</v>
      </c>
      <c r="AR60" s="45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25</v>
      </c>
      <c r="H61" s="169"/>
      <c r="I61" s="179" t="n">
        <v>2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25</v>
      </c>
      <c r="Y61" s="79"/>
      <c r="Z61" s="45" t="n">
        <v>2</v>
      </c>
      <c r="AA61" s="45"/>
      <c r="AI61" s="13" t="s">
        <v>92</v>
      </c>
      <c r="AJ61" s="34" t="s">
        <v>117</v>
      </c>
      <c r="AK61" s="34"/>
      <c r="AL61" s="34"/>
      <c r="AM61" s="34"/>
      <c r="AN61" s="34"/>
      <c r="AO61" s="79" t="n">
        <v>26</v>
      </c>
      <c r="AP61" s="79"/>
      <c r="AQ61" s="45" t="n">
        <v>1</v>
      </c>
      <c r="AR61" s="45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21</v>
      </c>
      <c r="H62" s="16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21</v>
      </c>
      <c r="Y62" s="79"/>
      <c r="Z62" s="45" t="n">
        <v>0</v>
      </c>
      <c r="AA62" s="45"/>
      <c r="AI62" s="13" t="s">
        <v>118</v>
      </c>
      <c r="AJ62" s="34" t="s">
        <v>119</v>
      </c>
      <c r="AK62" s="34"/>
      <c r="AL62" s="34"/>
      <c r="AM62" s="34"/>
      <c r="AN62" s="34"/>
      <c r="AO62" s="79" t="n">
        <v>22</v>
      </c>
      <c r="AP62" s="79"/>
      <c r="AQ62" s="45" t="n">
        <v>0</v>
      </c>
      <c r="AR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12450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14580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12111</v>
      </c>
      <c r="AN73" s="54"/>
      <c r="AO73" s="54"/>
      <c r="AP73" s="192" t="n">
        <v>0</v>
      </c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148.639</v>
      </c>
      <c r="F74" s="188"/>
      <c r="G74" s="188"/>
      <c r="H74" s="188" t="n">
        <v>0</v>
      </c>
      <c r="I74" s="188"/>
      <c r="J74" s="188"/>
      <c r="K74" s="189" t="n">
        <f aca="false">(E74*1000)/E73</f>
        <v>11.938875502008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149.86</v>
      </c>
      <c r="W74" s="54"/>
      <c r="X74" s="54"/>
      <c r="Y74" s="192" t="n">
        <v>0</v>
      </c>
      <c r="Z74" s="192"/>
      <c r="AA74" s="192"/>
      <c r="AB74" s="55" t="n">
        <f aca="false">(V74*1000)/V73</f>
        <v>10.278463648834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121.34</v>
      </c>
      <c r="AN74" s="54"/>
      <c r="AO74" s="54"/>
      <c r="AP74" s="192" t="n">
        <v>0</v>
      </c>
      <c r="AQ74" s="192"/>
      <c r="AR74" s="192"/>
      <c r="AS74" s="55" t="n">
        <f aca="false">(AM74*1000)/AM73</f>
        <v>10.0189909999174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 t="n">
        <v>0</v>
      </c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 t="n">
        <v>0</v>
      </c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0</v>
      </c>
      <c r="AN77" s="54"/>
      <c r="AO77" s="54"/>
      <c r="AP77" s="192" t="n">
        <v>0</v>
      </c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0</v>
      </c>
      <c r="AN78" s="54"/>
      <c r="AO78" s="54"/>
      <c r="AP78" s="192" t="n">
        <v>0</v>
      </c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 t="n">
        <v>0</v>
      </c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 t="n">
        <v>0</v>
      </c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0</v>
      </c>
      <c r="AN81" s="54"/>
      <c r="AO81" s="54"/>
      <c r="AP81" s="192" t="n">
        <v>0</v>
      </c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0</v>
      </c>
      <c r="AN82" s="54"/>
      <c r="AO82" s="54"/>
      <c r="AP82" s="192" t="n">
        <v>0</v>
      </c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 t="n">
        <v>0</v>
      </c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 t="n">
        <v>0</v>
      </c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0</v>
      </c>
      <c r="AQ85" s="192"/>
      <c r="AR85" s="192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0</v>
      </c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 t="n">
        <v>0</v>
      </c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 t="n">
        <v>0</v>
      </c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10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10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 t="n">
        <v>10</v>
      </c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97</v>
      </c>
      <c r="I90" s="188"/>
      <c r="J90" s="188"/>
      <c r="K90" s="189" t="e">
        <f aca="false">(E90*1000)/E89</f>
        <v>#DIV/0!</v>
      </c>
      <c r="L90" s="190" t="n">
        <f aca="false">(H90*1000)/H89</f>
        <v>9700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97</v>
      </c>
      <c r="Z90" s="192"/>
      <c r="AA90" s="192"/>
      <c r="AB90" s="55" t="e">
        <f aca="false">(V90*1000)/V89</f>
        <v>#DIV/0!</v>
      </c>
      <c r="AC90" s="56" t="n">
        <f aca="false">(Y90*1000)/Y89</f>
        <v>9700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 t="n">
        <v>90</v>
      </c>
      <c r="AQ90" s="192"/>
      <c r="AR90" s="192"/>
      <c r="AS90" s="55" t="e">
        <f aca="false">(AM90*1000)/AM89</f>
        <v>#DIV/0!</v>
      </c>
      <c r="AT90" s="56" t="n">
        <f aca="false">(AP90*1000)/AP89</f>
        <v>9000</v>
      </c>
    </row>
    <row r="91" customFormat="false" ht="15" hidden="false" customHeight="false" outlineLevel="0" collapsed="false">
      <c r="A91" s="101" t="s">
        <v>280</v>
      </c>
      <c r="B91" s="186" t="s">
        <v>281</v>
      </c>
      <c r="C91" s="187" t="s">
        <v>315</v>
      </c>
      <c r="D91" s="187"/>
      <c r="E91" s="188" t="n">
        <v>0</v>
      </c>
      <c r="F91" s="188"/>
      <c r="G91" s="188"/>
      <c r="H91" s="188" t="n">
        <v>3.99</v>
      </c>
      <c r="I91" s="188"/>
      <c r="J91" s="188"/>
      <c r="K91" s="189"/>
      <c r="L91" s="190"/>
      <c r="M91" s="155" t="n">
        <v>15</v>
      </c>
      <c r="N91" s="155" t="n">
        <v>0.266</v>
      </c>
      <c r="O91" s="155" t="n">
        <f aca="false">M91*N91</f>
        <v>3.99</v>
      </c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3.99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 t="n">
        <v>2.64</v>
      </c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30</v>
      </c>
      <c r="I92" s="188"/>
      <c r="J92" s="188"/>
      <c r="K92" s="193" t="e">
        <f aca="false">(E92*1000)/E91</f>
        <v>#DIV/0!</v>
      </c>
      <c r="L92" s="194" t="n">
        <f aca="false">(H92*1000)/H91</f>
        <v>7518.7969924812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30</v>
      </c>
      <c r="Z92" s="192"/>
      <c r="AA92" s="192"/>
      <c r="AB92" s="60" t="e">
        <f aca="false">(V92*1000)/V91</f>
        <v>#DIV/0!</v>
      </c>
      <c r="AC92" s="61" t="n">
        <f aca="false">(Y92*1000)/Y91</f>
        <v>7518.7969924812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 t="n">
        <v>27</v>
      </c>
      <c r="AQ92" s="192"/>
      <c r="AR92" s="192"/>
      <c r="AS92" s="60" t="e">
        <f aca="false">(AM92*1000)/AM91</f>
        <v>#DIV/0!</v>
      </c>
      <c r="AT92" s="61" t="n">
        <f aca="false">(AP92*1000)/AP91</f>
        <v>10227.2727272727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46.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Муниципальное казённое дошкольное образовательное учреждение Агрофенинский детский сад</v>
      </c>
      <c r="C96" s="231" t="str">
        <f aca="false">T96</f>
        <v>Энергосбережение и повышение энергетической эффективности в  Муниципальном казенном дошкольном учреждении Агрофенинский детский сад</v>
      </c>
      <c r="D96" s="231"/>
      <c r="E96" s="231"/>
      <c r="F96" s="231"/>
      <c r="G96" s="202" t="str">
        <f aca="false">X96</f>
        <v>приказ заведующей от 21.02.2025 № 21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Муниципальное казённое дошкольное образовательное учреждение Агрофенинский детский сад</v>
      </c>
      <c r="T96" s="74" t="s">
        <v>409</v>
      </c>
      <c r="U96" s="74"/>
      <c r="V96" s="74"/>
      <c r="W96" s="74"/>
      <c r="X96" s="203" t="s">
        <v>410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411</v>
      </c>
      <c r="AK96" s="74" t="s">
        <v>409</v>
      </c>
      <c r="AL96" s="74"/>
      <c r="AM96" s="74"/>
      <c r="AN96" s="74"/>
      <c r="AO96" s="203" t="s">
        <v>412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22.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35.8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75" t="n">
        <v>0</v>
      </c>
      <c r="AC101" s="75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75"/>
      <c r="AT101" s="75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/>
      <c r="S103" s="32" t="s">
        <v>291</v>
      </c>
      <c r="T103" s="32"/>
      <c r="U103" s="32"/>
      <c r="V103" s="32"/>
      <c r="W103" s="32"/>
      <c r="X103" s="32"/>
      <c r="Y103" s="32"/>
      <c r="Z103" s="75" t="n">
        <v>0</v>
      </c>
      <c r="AA103" s="75" t="n">
        <v>0</v>
      </c>
      <c r="AB103" s="59" t="n">
        <v>0</v>
      </c>
      <c r="AC103" s="59"/>
      <c r="AD103" s="75" t="n">
        <v>0</v>
      </c>
      <c r="AE103" s="75" t="n">
        <v>0</v>
      </c>
      <c r="AF103" s="59" t="n">
        <v>0</v>
      </c>
      <c r="AG103" s="59"/>
      <c r="AI103" s="13"/>
      <c r="AJ103" s="32"/>
      <c r="AK103" s="32"/>
      <c r="AL103" s="32"/>
      <c r="AM103" s="32"/>
      <c r="AN103" s="32"/>
      <c r="AO103" s="32"/>
      <c r="AP103" s="32"/>
      <c r="AQ103" s="75" t="s">
        <v>179</v>
      </c>
      <c r="AR103" s="75" t="s">
        <v>290</v>
      </c>
      <c r="AS103" s="59"/>
      <c r="AT103" s="59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 t="s">
        <v>413</v>
      </c>
      <c r="AK104" s="9"/>
      <c r="AL104" s="9"/>
      <c r="AM104" s="9"/>
      <c r="AN104" s="9"/>
      <c r="AO104" s="9"/>
      <c r="AP104" s="9"/>
      <c r="AQ104" s="9" t="n">
        <v>0</v>
      </c>
      <c r="AR104" s="9" t="n">
        <v>0</v>
      </c>
      <c r="AS104" s="9" t="n">
        <v>0</v>
      </c>
      <c r="AT104" s="9"/>
      <c r="AU104" s="9"/>
      <c r="AV104" s="9"/>
      <c r="AW104" s="9"/>
      <c r="AX104" s="9"/>
    </row>
    <row r="105" s="253" customFormat="true" ht="24.6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H105" s="252"/>
      <c r="AI105" s="244" t="s">
        <v>42</v>
      </c>
      <c r="AJ105" s="214" t="s">
        <v>392</v>
      </c>
      <c r="AK105" s="214"/>
      <c r="AL105" s="214"/>
      <c r="AM105" s="214"/>
      <c r="AN105" s="214"/>
      <c r="AO105" s="214"/>
      <c r="AP105" s="214"/>
      <c r="AQ105" s="214" t="n">
        <v>0</v>
      </c>
      <c r="AR105" s="214" t="n">
        <v>0</v>
      </c>
      <c r="AS105" s="215" t="n">
        <v>0</v>
      </c>
      <c r="AT105" s="215"/>
      <c r="AU105" s="215"/>
      <c r="AV105" s="215"/>
      <c r="AW105" s="215"/>
      <c r="AX105" s="215"/>
    </row>
    <row r="106" s="253" customFormat="true" ht="31.5" hidden="false" customHeight="fals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H106" s="252"/>
      <c r="AI106" s="244" t="s">
        <v>45</v>
      </c>
      <c r="AJ106" s="214" t="s">
        <v>414</v>
      </c>
      <c r="AK106" s="214"/>
      <c r="AL106" s="214"/>
      <c r="AM106" s="214"/>
      <c r="AN106" s="214"/>
      <c r="AO106" s="214"/>
      <c r="AP106" s="214"/>
      <c r="AQ106" s="214" t="n">
        <v>0</v>
      </c>
      <c r="AR106" s="214" t="n">
        <v>0</v>
      </c>
      <c r="AS106" s="216" t="n">
        <v>0</v>
      </c>
      <c r="AT106" s="216"/>
      <c r="AU106" s="216"/>
      <c r="AV106" s="216"/>
      <c r="AW106" s="216"/>
      <c r="AX106" s="216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  <c r="AI107" s="51" t="s">
        <v>185</v>
      </c>
      <c r="AJ107" s="59"/>
      <c r="AK107" s="59"/>
      <c r="AL107" s="59"/>
      <c r="AM107" s="59"/>
      <c r="AN107" s="59"/>
      <c r="AO107" s="59"/>
      <c r="AP107" s="59"/>
      <c r="AQ107" s="75"/>
      <c r="AR107" s="75"/>
      <c r="AS107" s="75" t="n">
        <v>0</v>
      </c>
      <c r="AT107" s="75"/>
      <c r="AU107" s="59"/>
      <c r="AV107" s="75"/>
      <c r="AW107" s="32"/>
      <c r="AX107" s="32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191"/>
      <c r="T108" s="191"/>
      <c r="U108" s="191"/>
      <c r="V108" s="75"/>
      <c r="W108" s="75"/>
      <c r="X108" s="75"/>
      <c r="Y108" s="112"/>
      <c r="Z108" s="112"/>
      <c r="AA108" s="112"/>
      <c r="AB108" s="75"/>
      <c r="AC108" s="75"/>
      <c r="AD108" s="75"/>
      <c r="AE108" s="75"/>
      <c r="AF108" s="75"/>
      <c r="AG108" s="75"/>
      <c r="AI108" s="51" t="s">
        <v>186</v>
      </c>
      <c r="AJ108" s="191"/>
      <c r="AK108" s="191"/>
      <c r="AL108" s="191"/>
      <c r="AM108" s="59"/>
      <c r="AN108" s="59"/>
      <c r="AO108" s="59"/>
      <c r="AP108" s="35"/>
      <c r="AQ108" s="112"/>
      <c r="AR108" s="112"/>
      <c r="AS108" s="75"/>
      <c r="AT108" s="75"/>
      <c r="AU108" s="59"/>
      <c r="AV108" s="75"/>
      <c r="AW108" s="75"/>
      <c r="AX108" s="75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xEg5a3JnF8AhlV2xJqpWaDwQuDBQiFQRKjN+blgrpjRb2Zq4kcHYoWaO9kTGth/JDVCWgZHwtq07zb+4VFCg5g==" saltValue="GG5eHseuxnbOLhgdy5DgtA==" spinCount="100000" sheet="true" objects="true" scenarios="true"/>
  <mergeCells count="729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B103:AC103"/>
    <mergeCell ref="AF103:AG103"/>
    <mergeCell ref="AJ103:AP103"/>
    <mergeCell ref="AS103:AT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8">
    <dataValidation allowBlank="true" errorStyle="stop" operator="between" showDropDown="false" showErrorMessage="true" showInputMessage="true" sqref="AD101:AD102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equal" showDropDown="false" showErrorMessage="true" showInputMessage="false" sqref="AB2:AG2 X35:AA38 AB96" type="list">
      <formula1>#ref!</formula1>
      <formula2>0</formula2>
    </dataValidation>
    <dataValidation allowBlank="true" errorStyle="stop" operator="equal" showDropDown="false" showErrorMessage="true" showInputMessage="false" sqref="AI2 AS2:AX2 AO35:AR38 AS96:AS99" type="list">
      <formula1>#ref!</formula1>
      <formula2>0</formula2>
    </dataValidation>
    <dataValidation allowBlank="true" errorStyle="stop" operator="equal" showDropDown="false" showErrorMessage="true" showInputMessage="false" sqref="AU104:AU109 AR114:AS115 AV114 AR116:AS118" type="list">
      <formula1>'[анкетная форма для мо_свод_2023.xlsx]1.2. программы ээ'!#ref!</formula1>
      <formula2>0</formula2>
    </dataValidation>
    <dataValidation allowBlank="true" errorStyle="stop" operator="equal" showDropDown="false" showErrorMessage="true" showInputMessage="false" sqref="AQ114:AQ118" type="list">
      <formula1>'[анкетная форма для мо_свод_2023.xlsx]1.1. реквизиты бу'!#ref!</formula1>
      <formula2>0</formula2>
    </dataValidation>
    <dataValidation allowBlank="true" errorStyle="stop" operator="equal" showDropDown="false" showErrorMessage="true" showInputMessage="false" sqref="AP114:AP118" type="list">
      <formula1>'[анкетная форма для мо_свод_2023.xlsx]1. бюджетный сектор'!#ref!</formula1>
      <formula2>0</formula2>
    </dataValidation>
    <dataValidation allowBlank="true" errorStyle="stop" operator="equal" showDropDown="false" showErrorMessage="true" showInputMessage="false" sqref="AJ104:AP108" type="list">
      <formula1>'[анкетная форма для мо_свод_2023.xlsx]1.2. мероприятия'!#ref!</formula1>
      <formula2>0</formula2>
    </dataValidation>
  </dataValidations>
  <hyperlinks>
    <hyperlink ref="C13" r:id="rId1" display="agrofeninskiy_ds@ivreg.ru"/>
    <hyperlink ref="T13" r:id="rId2" display="agrofeninskiy_ds@ivreg.ru"/>
    <hyperlink ref="AK13" r:id="rId3" display="agrofeninskiy_ds@ivreg.ru"/>
    <hyperlink ref="C22" r:id="rId4" display="agrofeninskiy_ds@ivreg.ru"/>
    <hyperlink ref="T22" r:id="rId5" display="agrofeninskiy_ds@ivreg.ru"/>
    <hyperlink ref="AK22" r:id="rId6" display="agrofeninskiy_ds@ivreg.ru"/>
  </hyperlinks>
  <printOptions headings="false" gridLines="false" gridLinesSet="true" horizontalCentered="false" verticalCentered="false"/>
  <pageMargins left="0.309722222222222" right="0.536111111111111" top="0.400694444444444" bottom="0.472222222222222" header="0.135416666666667" footer="0.20694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92"/>
  <sheetViews>
    <sheetView showFormulas="false" showGridLines="true" showRowColHeaders="true" showZeros="true" rightToLeft="false" tabSelected="false" showOutlineSymbols="true" defaultGridColor="true" view="normal" topLeftCell="A16" colorId="64" zoomScale="75" zoomScaleNormal="75" zoomScalePageLayoutView="100" workbookViewId="0">
      <selection pane="topLeft" activeCell="G29" activeCellId="0" sqref="G29"/>
    </sheetView>
  </sheetViews>
  <sheetFormatPr defaultColWidth="9.13671875" defaultRowHeight="15" zeroHeight="false" outlineLevelRow="0" outlineLevelCol="0"/>
  <cols>
    <col collapsed="false" customWidth="true" hidden="false" outlineLevel="0" max="1" min="1" style="3" width="7.15"/>
    <col collapsed="false" customWidth="true" hidden="false" outlineLevel="0" max="2" min="2" style="4" width="31.69"/>
    <col collapsed="false" customWidth="true" hidden="false" outlineLevel="0" max="3" min="3" style="4" width="10.29"/>
    <col collapsed="false" customWidth="true" hidden="false" outlineLevel="0" max="4" min="4" style="4" width="10.85"/>
    <col collapsed="false" customWidth="false" hidden="false" outlineLevel="0" max="6" min="5" style="4" width="9.13"/>
    <col collapsed="false" customWidth="true" hidden="false" outlineLevel="0" max="8" min="7" style="4" width="11.99"/>
    <col collapsed="false" customWidth="true" hidden="false" outlineLevel="0" max="9" min="9" style="4" width="11.86"/>
    <col collapsed="false" customWidth="true" hidden="false" outlineLevel="0" max="10" min="10" style="4" width="13.02"/>
    <col collapsed="false" customWidth="true" hidden="false" outlineLevel="0" max="11" min="11" style="4" width="11.86"/>
    <col collapsed="false" customWidth="true" hidden="false" outlineLevel="0" max="12" min="12" style="4" width="11.71"/>
    <col collapsed="false" customWidth="true" hidden="false" outlineLevel="0" max="13" min="13" style="4" width="41.15"/>
    <col collapsed="false" customWidth="true" hidden="false" outlineLevel="0" max="14" min="14" style="4" width="14.43"/>
    <col collapsed="false" customWidth="true" hidden="false" outlineLevel="0" max="15" min="15" style="4" width="11.57"/>
    <col collapsed="false" customWidth="true" hidden="false" outlineLevel="0" max="16" min="16" style="4" width="14.43"/>
    <col collapsed="false" customWidth="false" hidden="false" outlineLevel="0" max="256" min="17" style="4" width="9.13"/>
    <col collapsed="false" customWidth="true" hidden="false" outlineLevel="0" max="257" min="257" style="4" width="7.15"/>
    <col collapsed="false" customWidth="true" hidden="false" outlineLevel="0" max="258" min="258" style="4" width="31.69"/>
    <col collapsed="false" customWidth="true" hidden="false" outlineLevel="0" max="259" min="259" style="4" width="10.29"/>
    <col collapsed="false" customWidth="true" hidden="false" outlineLevel="0" max="260" min="260" style="4" width="10.85"/>
    <col collapsed="false" customWidth="false" hidden="false" outlineLevel="0" max="262" min="261" style="4" width="9.13"/>
    <col collapsed="false" customWidth="true" hidden="false" outlineLevel="0" max="264" min="263" style="4" width="11.99"/>
    <col collapsed="false" customWidth="true" hidden="false" outlineLevel="0" max="265" min="265" style="4" width="11.86"/>
    <col collapsed="false" customWidth="true" hidden="false" outlineLevel="0" max="266" min="266" style="4" width="13.02"/>
    <col collapsed="false" customWidth="true" hidden="false" outlineLevel="0" max="267" min="267" style="4" width="16"/>
    <col collapsed="false" customWidth="true" hidden="false" outlineLevel="0" max="268" min="268" style="4" width="11.71"/>
    <col collapsed="false" customWidth="true" hidden="false" outlineLevel="0" max="269" min="269" style="4" width="15"/>
    <col collapsed="false" customWidth="true" hidden="false" outlineLevel="0" max="270" min="270" style="4" width="14.43"/>
    <col collapsed="false" customWidth="true" hidden="false" outlineLevel="0" max="271" min="271" style="4" width="11.57"/>
    <col collapsed="false" customWidth="true" hidden="false" outlineLevel="0" max="272" min="272" style="4" width="14.43"/>
    <col collapsed="false" customWidth="false" hidden="false" outlineLevel="0" max="512" min="273" style="4" width="9.13"/>
    <col collapsed="false" customWidth="true" hidden="false" outlineLevel="0" max="513" min="513" style="4" width="7.15"/>
    <col collapsed="false" customWidth="true" hidden="false" outlineLevel="0" max="514" min="514" style="4" width="31.69"/>
    <col collapsed="false" customWidth="true" hidden="false" outlineLevel="0" max="515" min="515" style="4" width="10.29"/>
    <col collapsed="false" customWidth="true" hidden="false" outlineLevel="0" max="516" min="516" style="4" width="10.85"/>
    <col collapsed="false" customWidth="false" hidden="false" outlineLevel="0" max="518" min="517" style="4" width="9.13"/>
    <col collapsed="false" customWidth="true" hidden="false" outlineLevel="0" max="520" min="519" style="4" width="11.99"/>
    <col collapsed="false" customWidth="true" hidden="false" outlineLevel="0" max="521" min="521" style="4" width="11.86"/>
    <col collapsed="false" customWidth="true" hidden="false" outlineLevel="0" max="522" min="522" style="4" width="13.02"/>
    <col collapsed="false" customWidth="true" hidden="false" outlineLevel="0" max="523" min="523" style="4" width="16"/>
    <col collapsed="false" customWidth="true" hidden="false" outlineLevel="0" max="524" min="524" style="4" width="11.71"/>
    <col collapsed="false" customWidth="true" hidden="false" outlineLevel="0" max="525" min="525" style="4" width="15"/>
    <col collapsed="false" customWidth="true" hidden="false" outlineLevel="0" max="526" min="526" style="4" width="14.43"/>
    <col collapsed="false" customWidth="true" hidden="false" outlineLevel="0" max="527" min="527" style="4" width="11.57"/>
    <col collapsed="false" customWidth="true" hidden="false" outlineLevel="0" max="528" min="528" style="4" width="14.43"/>
    <col collapsed="false" customWidth="false" hidden="false" outlineLevel="0" max="768" min="529" style="4" width="9.13"/>
    <col collapsed="false" customWidth="true" hidden="false" outlineLevel="0" max="769" min="769" style="4" width="7.15"/>
    <col collapsed="false" customWidth="true" hidden="false" outlineLevel="0" max="770" min="770" style="4" width="31.69"/>
    <col collapsed="false" customWidth="true" hidden="false" outlineLevel="0" max="771" min="771" style="4" width="10.29"/>
    <col collapsed="false" customWidth="true" hidden="false" outlineLevel="0" max="772" min="772" style="4" width="10.85"/>
    <col collapsed="false" customWidth="false" hidden="false" outlineLevel="0" max="774" min="773" style="4" width="9.13"/>
    <col collapsed="false" customWidth="true" hidden="false" outlineLevel="0" max="776" min="775" style="4" width="11.99"/>
    <col collapsed="false" customWidth="true" hidden="false" outlineLevel="0" max="777" min="777" style="4" width="11.86"/>
    <col collapsed="false" customWidth="true" hidden="false" outlineLevel="0" max="778" min="778" style="4" width="13.02"/>
    <col collapsed="false" customWidth="true" hidden="false" outlineLevel="0" max="779" min="779" style="4" width="16"/>
    <col collapsed="false" customWidth="true" hidden="false" outlineLevel="0" max="780" min="780" style="4" width="11.71"/>
    <col collapsed="false" customWidth="true" hidden="false" outlineLevel="0" max="781" min="781" style="4" width="15"/>
    <col collapsed="false" customWidth="true" hidden="false" outlineLevel="0" max="782" min="782" style="4" width="14.43"/>
    <col collapsed="false" customWidth="true" hidden="false" outlineLevel="0" max="783" min="783" style="4" width="11.57"/>
    <col collapsed="false" customWidth="true" hidden="false" outlineLevel="0" max="784" min="784" style="4" width="14.43"/>
    <col collapsed="false" customWidth="false" hidden="false" outlineLevel="0" max="1024" min="785" style="4" width="9.13"/>
  </cols>
  <sheetData>
    <row r="1" s="7" customFormat="true" ht="88.5" hidden="false" customHeight="true" outlineLevel="0" collapsed="false">
      <c r="A1" s="5"/>
      <c r="B1" s="5"/>
      <c r="C1" s="6" t="s">
        <v>30</v>
      </c>
      <c r="D1" s="6"/>
      <c r="E1" s="6"/>
      <c r="F1" s="6"/>
      <c r="G1" s="6"/>
      <c r="H1" s="6"/>
      <c r="I1" s="6"/>
      <c r="J1" s="6"/>
      <c r="K1" s="4"/>
      <c r="L1" s="4"/>
      <c r="M1" s="4"/>
      <c r="N1" s="4"/>
      <c r="O1" s="4"/>
      <c r="P1" s="4"/>
    </row>
    <row r="2" customFormat="false" ht="15.75" hidden="false" customHeight="false" outlineLevel="0" collapsed="false">
      <c r="A2" s="8" t="n">
        <v>2023</v>
      </c>
      <c r="B2" s="8"/>
      <c r="C2" s="8"/>
      <c r="D2" s="8"/>
      <c r="E2" s="8"/>
      <c r="F2" s="8"/>
      <c r="G2" s="8"/>
      <c r="H2" s="8"/>
      <c r="I2" s="8"/>
      <c r="J2" s="8"/>
    </row>
    <row r="3" customFormat="false" ht="15.75" hidden="false" customHeight="true" outlineLevel="0" collapsed="false">
      <c r="A3" s="9" t="s">
        <v>31</v>
      </c>
      <c r="B3" s="9"/>
      <c r="C3" s="9"/>
      <c r="D3" s="9"/>
      <c r="E3" s="9"/>
      <c r="F3" s="9"/>
      <c r="G3" s="9"/>
      <c r="H3" s="9"/>
      <c r="I3" s="9"/>
      <c r="J3" s="9"/>
    </row>
    <row r="4" customFormat="false" ht="15" hidden="false" customHeight="false" outlineLevel="0" collapsed="false">
      <c r="A4" s="10" t="s">
        <v>32</v>
      </c>
      <c r="B4" s="11" t="s">
        <v>33</v>
      </c>
      <c r="C4" s="12"/>
      <c r="D4" s="12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 t="n">
        <v>1</v>
      </c>
      <c r="B5" s="14" t="s">
        <v>34</v>
      </c>
      <c r="C5" s="12" t="s">
        <v>21</v>
      </c>
      <c r="D5" s="12"/>
      <c r="E5" s="12"/>
      <c r="F5" s="12"/>
      <c r="G5" s="12"/>
      <c r="H5" s="12"/>
      <c r="I5" s="12"/>
      <c r="J5" s="12"/>
    </row>
    <row r="6" customFormat="false" ht="15" hidden="false" customHeight="false" outlineLevel="0" collapsed="false">
      <c r="A6" s="13" t="n">
        <v>2</v>
      </c>
      <c r="B6" s="14" t="s">
        <v>35</v>
      </c>
      <c r="C6" s="12" t="n">
        <v>3722002235</v>
      </c>
      <c r="D6" s="12"/>
      <c r="E6" s="12"/>
      <c r="F6" s="12"/>
      <c r="G6" s="12"/>
      <c r="H6" s="12"/>
      <c r="I6" s="12"/>
      <c r="J6" s="12"/>
    </row>
    <row r="7" customFormat="false" ht="15" hidden="false" customHeight="true" outlineLevel="0" collapsed="false">
      <c r="A7" s="13" t="n">
        <v>3</v>
      </c>
      <c r="B7" s="14" t="s">
        <v>36</v>
      </c>
      <c r="C7" s="15" t="s">
        <v>37</v>
      </c>
      <c r="D7" s="15"/>
      <c r="E7" s="15"/>
      <c r="F7" s="15"/>
      <c r="G7" s="15"/>
      <c r="H7" s="15"/>
      <c r="I7" s="15"/>
      <c r="J7" s="15"/>
    </row>
    <row r="8" customFormat="false" ht="15.75" hidden="false" customHeight="true" outlineLevel="0" collapsed="false">
      <c r="A8" s="9" t="s">
        <v>38</v>
      </c>
      <c r="B8" s="9"/>
      <c r="C8" s="9"/>
      <c r="D8" s="9"/>
      <c r="E8" s="9"/>
      <c r="F8" s="9"/>
      <c r="G8" s="9"/>
      <c r="H8" s="9"/>
      <c r="I8" s="9"/>
      <c r="J8" s="9"/>
    </row>
    <row r="9" customFormat="false" ht="15" hidden="false" customHeight="false" outlineLevel="0" collapsed="false">
      <c r="A9" s="16" t="s">
        <v>32</v>
      </c>
      <c r="B9" s="11" t="s">
        <v>33</v>
      </c>
      <c r="C9" s="12"/>
      <c r="D9" s="12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3" t="s">
        <v>39</v>
      </c>
      <c r="B10" s="14" t="s">
        <v>40</v>
      </c>
      <c r="C10" s="12" t="s">
        <v>41</v>
      </c>
      <c r="D10" s="12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3" t="s">
        <v>42</v>
      </c>
      <c r="B11" s="14" t="s">
        <v>43</v>
      </c>
      <c r="C11" s="12" t="s">
        <v>44</v>
      </c>
      <c r="D11" s="12"/>
      <c r="E11" s="12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3" t="s">
        <v>45</v>
      </c>
      <c r="B12" s="14" t="s">
        <v>46</v>
      </c>
      <c r="C12" s="12" t="n">
        <v>84935691293</v>
      </c>
      <c r="D12" s="12"/>
      <c r="E12" s="12"/>
      <c r="F12" s="12"/>
      <c r="G12" s="12"/>
      <c r="H12" s="12"/>
      <c r="I12" s="12"/>
      <c r="J12" s="12"/>
    </row>
    <row r="13" customFormat="false" ht="15" hidden="false" customHeight="false" outlineLevel="0" collapsed="false">
      <c r="A13" s="13" t="s">
        <v>47</v>
      </c>
      <c r="B13" s="14" t="s">
        <v>48</v>
      </c>
      <c r="C13" s="17" t="s">
        <v>49</v>
      </c>
      <c r="D13" s="17"/>
      <c r="E13" s="17"/>
      <c r="F13" s="17"/>
      <c r="G13" s="17"/>
      <c r="H13" s="17"/>
      <c r="I13" s="17"/>
      <c r="J13" s="17"/>
    </row>
    <row r="14" customFormat="false" ht="15" hidden="false" customHeight="true" outlineLevel="0" collapsed="false">
      <c r="A14" s="13" t="s">
        <v>50</v>
      </c>
      <c r="B14" s="18" t="s">
        <v>51</v>
      </c>
      <c r="C14" s="18"/>
      <c r="D14" s="18"/>
      <c r="E14" s="18"/>
      <c r="F14" s="18"/>
      <c r="G14" s="18"/>
      <c r="H14" s="18"/>
      <c r="I14" s="18"/>
      <c r="J14" s="18"/>
    </row>
    <row r="15" customFormat="false" ht="15" hidden="false" customHeight="false" outlineLevel="0" collapsed="false">
      <c r="A15" s="13" t="s">
        <v>52</v>
      </c>
      <c r="B15" s="14" t="s">
        <v>53</v>
      </c>
      <c r="C15" s="12" t="s">
        <v>28</v>
      </c>
      <c r="D15" s="12"/>
      <c r="E15" s="12"/>
      <c r="F15" s="12"/>
      <c r="G15" s="12"/>
      <c r="H15" s="12"/>
      <c r="I15" s="12"/>
      <c r="J15" s="12"/>
    </row>
    <row r="16" customFormat="false" ht="15" hidden="false" customHeight="false" outlineLevel="0" collapsed="false">
      <c r="A16" s="13" t="s">
        <v>54</v>
      </c>
      <c r="B16" s="14" t="s">
        <v>55</v>
      </c>
      <c r="C16" s="12" t="s">
        <v>28</v>
      </c>
      <c r="D16" s="12"/>
      <c r="E16" s="12"/>
      <c r="F16" s="12"/>
      <c r="G16" s="12"/>
      <c r="H16" s="12"/>
      <c r="I16" s="12"/>
      <c r="J16" s="12"/>
    </row>
    <row r="17" customFormat="false" ht="15" hidden="false" customHeight="false" outlineLevel="0" collapsed="false">
      <c r="A17" s="13" t="s">
        <v>56</v>
      </c>
      <c r="B17" s="14" t="s">
        <v>57</v>
      </c>
      <c r="C17" s="12" t="s">
        <v>28</v>
      </c>
      <c r="D17" s="12"/>
      <c r="E17" s="12"/>
      <c r="F17" s="12"/>
      <c r="G17" s="12"/>
      <c r="H17" s="12"/>
      <c r="I17" s="12"/>
      <c r="J17" s="12"/>
    </row>
    <row r="18" customFormat="false" ht="15" hidden="false" customHeight="true" outlineLevel="0" collapsed="false">
      <c r="A18" s="13" t="s">
        <v>58</v>
      </c>
      <c r="B18" s="19" t="s">
        <v>59</v>
      </c>
      <c r="C18" s="19"/>
      <c r="D18" s="19"/>
      <c r="E18" s="19"/>
      <c r="F18" s="19"/>
      <c r="G18" s="19"/>
      <c r="H18" s="19"/>
      <c r="I18" s="19"/>
      <c r="J18" s="19"/>
    </row>
    <row r="19" customFormat="false" ht="15" hidden="false" customHeight="false" outlineLevel="0" collapsed="false">
      <c r="A19" s="13" t="s">
        <v>60</v>
      </c>
      <c r="B19" s="14" t="s">
        <v>40</v>
      </c>
      <c r="C19" s="12" t="s">
        <v>61</v>
      </c>
      <c r="D19" s="12"/>
      <c r="E19" s="12"/>
      <c r="F19" s="12"/>
      <c r="G19" s="12"/>
      <c r="H19" s="12"/>
      <c r="I19" s="12"/>
      <c r="J19" s="12"/>
    </row>
    <row r="20" customFormat="false" ht="15" hidden="false" customHeight="false" outlineLevel="0" collapsed="false">
      <c r="A20" s="13" t="s">
        <v>62</v>
      </c>
      <c r="B20" s="14" t="s">
        <v>43</v>
      </c>
      <c r="C20" s="12" t="s">
        <v>63</v>
      </c>
      <c r="D20" s="12"/>
      <c r="E20" s="12"/>
      <c r="F20" s="12"/>
      <c r="G20" s="12"/>
      <c r="H20" s="12"/>
      <c r="I20" s="12"/>
      <c r="J20" s="12"/>
    </row>
    <row r="21" customFormat="false" ht="15" hidden="false" customHeight="false" outlineLevel="0" collapsed="false">
      <c r="A21" s="13" t="s">
        <v>64</v>
      </c>
      <c r="B21" s="14" t="s">
        <v>46</v>
      </c>
      <c r="C21" s="12" t="n">
        <v>84935691388</v>
      </c>
      <c r="D21" s="12"/>
      <c r="E21" s="12"/>
      <c r="F21" s="12"/>
      <c r="G21" s="12"/>
      <c r="H21" s="12"/>
      <c r="I21" s="12"/>
      <c r="J21" s="12"/>
    </row>
    <row r="22" customFormat="false" ht="15" hidden="false" customHeight="false" outlineLevel="0" collapsed="false">
      <c r="A22" s="13" t="s">
        <v>65</v>
      </c>
      <c r="B22" s="14" t="s">
        <v>48</v>
      </c>
      <c r="C22" s="17" t="s">
        <v>66</v>
      </c>
      <c r="D22" s="17"/>
      <c r="E22" s="17"/>
      <c r="F22" s="17"/>
      <c r="G22" s="17"/>
      <c r="H22" s="17"/>
      <c r="I22" s="17"/>
      <c r="J22" s="17"/>
    </row>
    <row r="23" customFormat="false" ht="15" hidden="false" customHeight="true" outlineLevel="0" collapsed="false">
      <c r="A23" s="9" t="s">
        <v>67</v>
      </c>
      <c r="B23" s="9"/>
      <c r="C23" s="9"/>
      <c r="D23" s="9"/>
      <c r="E23" s="9"/>
      <c r="F23" s="9"/>
      <c r="G23" s="9"/>
      <c r="H23" s="9"/>
      <c r="I23" s="9"/>
      <c r="J23" s="9"/>
    </row>
    <row r="24" customFormat="false" ht="15" hidden="false" customHeight="false" outlineLevel="0" collapsed="false">
      <c r="A24" s="20" t="s">
        <v>32</v>
      </c>
      <c r="B24" s="21" t="s">
        <v>68</v>
      </c>
      <c r="C24" s="21"/>
      <c r="D24" s="21"/>
      <c r="E24" s="21"/>
      <c r="F24" s="21"/>
      <c r="G24" s="12" t="s">
        <v>69</v>
      </c>
      <c r="H24" s="12"/>
      <c r="I24" s="12"/>
      <c r="J24" s="12"/>
    </row>
    <row r="25" customFormat="false" ht="15" hidden="false" customHeight="true" outlineLevel="0" collapsed="false">
      <c r="A25" s="13" t="n">
        <v>1</v>
      </c>
      <c r="B25" s="22" t="s">
        <v>70</v>
      </c>
      <c r="C25" s="22"/>
      <c r="D25" s="22"/>
      <c r="E25" s="22"/>
      <c r="F25" s="22"/>
      <c r="G25" s="23" t="n">
        <v>29</v>
      </c>
      <c r="H25" s="23"/>
      <c r="I25" s="23"/>
      <c r="J25" s="23"/>
    </row>
    <row r="26" customFormat="false" ht="15" hidden="false" customHeight="true" outlineLevel="0" collapsed="false">
      <c r="A26" s="13" t="n">
        <v>2</v>
      </c>
      <c r="B26" s="22" t="s">
        <v>71</v>
      </c>
      <c r="C26" s="22"/>
      <c r="D26" s="22"/>
      <c r="E26" s="22"/>
      <c r="F26" s="22"/>
      <c r="G26" s="23" t="n">
        <v>29</v>
      </c>
      <c r="H26" s="23"/>
      <c r="I26" s="23"/>
      <c r="J26" s="23"/>
    </row>
    <row r="27" customFormat="false" ht="15" hidden="false" customHeight="true" outlineLevel="0" collapsed="false">
      <c r="A27" s="13" t="n">
        <v>3</v>
      </c>
      <c r="B27" s="22" t="s">
        <v>72</v>
      </c>
      <c r="C27" s="22"/>
      <c r="D27" s="22"/>
      <c r="E27" s="22"/>
      <c r="F27" s="22"/>
      <c r="G27" s="23" t="n">
        <v>40603.37</v>
      </c>
      <c r="H27" s="23"/>
      <c r="I27" s="23"/>
      <c r="J27" s="23"/>
    </row>
    <row r="28" customFormat="false" ht="15" hidden="false" customHeight="true" outlineLevel="0" collapsed="false">
      <c r="A28" s="24" t="n">
        <v>4</v>
      </c>
      <c r="B28" s="25" t="s">
        <v>73</v>
      </c>
      <c r="C28" s="25"/>
      <c r="D28" s="25"/>
      <c r="E28" s="25"/>
      <c r="F28" s="25"/>
      <c r="G28" s="26" t="n">
        <v>38</v>
      </c>
      <c r="H28" s="26"/>
      <c r="I28" s="26"/>
      <c r="J28" s="26"/>
    </row>
    <row r="29" customFormat="false" ht="15" hidden="false" customHeight="true" outlineLevel="0" collapsed="false">
      <c r="A29" s="24" t="s">
        <v>74</v>
      </c>
      <c r="B29" s="25" t="s">
        <v>75</v>
      </c>
      <c r="C29" s="25"/>
      <c r="D29" s="25"/>
      <c r="E29" s="25"/>
      <c r="F29" s="25"/>
      <c r="G29" s="26" t="n">
        <v>17</v>
      </c>
      <c r="H29" s="26"/>
      <c r="I29" s="26"/>
      <c r="J29" s="26"/>
    </row>
    <row r="30" customFormat="false" ht="15" hidden="false" customHeight="true" outlineLevel="0" collapsed="false">
      <c r="A30" s="13" t="s">
        <v>76</v>
      </c>
      <c r="B30" s="22" t="s">
        <v>77</v>
      </c>
      <c r="C30" s="22"/>
      <c r="D30" s="22"/>
      <c r="E30" s="22"/>
      <c r="F30" s="22"/>
      <c r="G30" s="23" t="n">
        <v>0</v>
      </c>
      <c r="H30" s="23"/>
      <c r="I30" s="23"/>
      <c r="J30" s="23"/>
    </row>
    <row r="31" customFormat="false" ht="15" hidden="false" customHeight="true" outlineLevel="0" collapsed="false">
      <c r="A31" s="13" t="s">
        <v>78</v>
      </c>
      <c r="B31" s="22" t="s">
        <v>79</v>
      </c>
      <c r="C31" s="22"/>
      <c r="D31" s="22"/>
      <c r="E31" s="22"/>
      <c r="F31" s="22"/>
      <c r="G31" s="23" t="n">
        <v>17</v>
      </c>
      <c r="H31" s="23"/>
      <c r="I31" s="23"/>
      <c r="J31" s="23"/>
    </row>
    <row r="32" customFormat="false" ht="15" hidden="false" customHeight="true" outlineLevel="0" collapsed="false">
      <c r="A32" s="13" t="s">
        <v>80</v>
      </c>
      <c r="B32" s="22" t="s">
        <v>81</v>
      </c>
      <c r="C32" s="22"/>
      <c r="D32" s="22"/>
      <c r="E32" s="22"/>
      <c r="F32" s="22"/>
      <c r="G32" s="23" t="n">
        <v>21</v>
      </c>
      <c r="H32" s="23"/>
      <c r="I32" s="23"/>
      <c r="J32" s="23"/>
    </row>
    <row r="33" customFormat="false" ht="15" hidden="false" customHeight="true" outlineLevel="0" collapsed="false">
      <c r="A33" s="13" t="n">
        <v>5</v>
      </c>
      <c r="B33" s="22" t="s">
        <v>82</v>
      </c>
      <c r="C33" s="22"/>
      <c r="D33" s="22"/>
      <c r="E33" s="22"/>
      <c r="F33" s="22"/>
      <c r="G33" s="23" t="n">
        <v>424</v>
      </c>
      <c r="H33" s="23"/>
      <c r="I33" s="23"/>
      <c r="J33" s="23"/>
    </row>
    <row r="34" customFormat="false" ht="15" hidden="false" customHeight="true" outlineLevel="0" collapsed="false">
      <c r="A34" s="13" t="n">
        <v>6</v>
      </c>
      <c r="B34" s="22" t="s">
        <v>83</v>
      </c>
      <c r="C34" s="22"/>
      <c r="D34" s="22"/>
      <c r="E34" s="22"/>
      <c r="F34" s="22"/>
      <c r="G34" s="23" t="n">
        <v>2</v>
      </c>
      <c r="H34" s="23"/>
      <c r="I34" s="23"/>
      <c r="J34" s="23"/>
    </row>
    <row r="35" customFormat="false" ht="15" hidden="false" customHeight="true" outlineLevel="0" collapsed="false">
      <c r="A35" s="13" t="n">
        <v>7</v>
      </c>
      <c r="B35" s="22" t="s">
        <v>84</v>
      </c>
      <c r="C35" s="22"/>
      <c r="D35" s="22"/>
      <c r="E35" s="22"/>
      <c r="F35" s="22"/>
      <c r="G35" s="23" t="n">
        <v>25</v>
      </c>
      <c r="H35" s="23"/>
      <c r="I35" s="23"/>
      <c r="J35" s="23"/>
    </row>
    <row r="36" customFormat="false" ht="29.25" hidden="false" customHeight="true" outlineLevel="0" collapsed="false">
      <c r="A36" s="13" t="n">
        <v>8</v>
      </c>
      <c r="B36" s="22" t="s">
        <v>85</v>
      </c>
      <c r="C36" s="22"/>
      <c r="D36" s="22"/>
      <c r="E36" s="22"/>
      <c r="F36" s="22"/>
      <c r="G36" s="23" t="n">
        <v>4</v>
      </c>
      <c r="H36" s="23"/>
      <c r="I36" s="23"/>
      <c r="J36" s="23"/>
    </row>
    <row r="37" customFormat="false" ht="30" hidden="false" customHeight="true" outlineLevel="0" collapsed="false">
      <c r="A37" s="13" t="s">
        <v>86</v>
      </c>
      <c r="B37" s="22" t="s">
        <v>87</v>
      </c>
      <c r="C37" s="22"/>
      <c r="D37" s="22"/>
      <c r="E37" s="22"/>
      <c r="F37" s="22"/>
      <c r="G37" s="23" t="n">
        <v>4</v>
      </c>
      <c r="H37" s="23"/>
      <c r="I37" s="23"/>
      <c r="J37" s="23"/>
    </row>
    <row r="38" customFormat="false" ht="15" hidden="false" customHeight="true" outlineLevel="0" collapsed="false">
      <c r="A38" s="13" t="n">
        <v>9</v>
      </c>
      <c r="B38" s="22" t="s">
        <v>88</v>
      </c>
      <c r="C38" s="22"/>
      <c r="D38" s="22"/>
      <c r="E38" s="22"/>
      <c r="F38" s="22"/>
      <c r="G38" s="23" t="n">
        <v>29</v>
      </c>
      <c r="H38" s="23"/>
      <c r="I38" s="23"/>
      <c r="J38" s="23"/>
    </row>
    <row r="39" customFormat="false" ht="15" hidden="false" customHeight="true" outlineLevel="0" collapsed="false">
      <c r="A39" s="9" t="s">
        <v>89</v>
      </c>
      <c r="B39" s="9"/>
      <c r="C39" s="9"/>
      <c r="D39" s="9"/>
      <c r="E39" s="9"/>
      <c r="F39" s="9"/>
      <c r="G39" s="9"/>
      <c r="H39" s="9"/>
      <c r="I39" s="9"/>
      <c r="J39" s="9"/>
    </row>
    <row r="40" customFormat="false" ht="15" hidden="false" customHeight="false" outlineLevel="0" collapsed="false">
      <c r="A40" s="20" t="s">
        <v>32</v>
      </c>
      <c r="B40" s="21" t="s">
        <v>68</v>
      </c>
      <c r="C40" s="21"/>
      <c r="D40" s="21"/>
      <c r="E40" s="21"/>
      <c r="F40" s="21"/>
      <c r="G40" s="21" t="s">
        <v>69</v>
      </c>
      <c r="H40" s="21"/>
      <c r="I40" s="21"/>
      <c r="J40" s="21"/>
    </row>
    <row r="41" customFormat="false" ht="30.75" hidden="false" customHeight="true" outlineLevel="0" collapsed="false">
      <c r="A41" s="27" t="n">
        <v>1</v>
      </c>
      <c r="B41" s="28" t="s">
        <v>90</v>
      </c>
      <c r="C41" s="28"/>
      <c r="D41" s="28"/>
      <c r="E41" s="28"/>
      <c r="F41" s="28"/>
      <c r="G41" s="29" t="s">
        <v>91</v>
      </c>
      <c r="H41" s="29"/>
      <c r="I41" s="29"/>
      <c r="J41" s="29"/>
    </row>
    <row r="42" customFormat="false" ht="15" hidden="false" customHeight="true" outlineLevel="0" collapsed="false">
      <c r="A42" s="30" t="s">
        <v>92</v>
      </c>
      <c r="B42" s="31" t="s">
        <v>93</v>
      </c>
      <c r="C42" s="31"/>
      <c r="D42" s="31"/>
      <c r="E42" s="31"/>
      <c r="F42" s="31"/>
      <c r="G42" s="32" t="n">
        <v>0</v>
      </c>
      <c r="H42" s="32"/>
      <c r="I42" s="32"/>
      <c r="J42" s="32"/>
    </row>
    <row r="43" customFormat="false" ht="15" hidden="false" customHeight="true" outlineLevel="0" collapsed="false">
      <c r="A43" s="30" t="s">
        <v>94</v>
      </c>
      <c r="B43" s="31" t="s">
        <v>95</v>
      </c>
      <c r="C43" s="31"/>
      <c r="D43" s="31"/>
      <c r="E43" s="31"/>
      <c r="F43" s="31"/>
      <c r="G43" s="32" t="n">
        <v>0</v>
      </c>
      <c r="H43" s="32"/>
      <c r="I43" s="32"/>
      <c r="J43" s="32"/>
    </row>
    <row r="44" customFormat="false" ht="15" hidden="false" customHeight="true" outlineLevel="0" collapsed="false">
      <c r="A44" s="9" t="s">
        <v>96</v>
      </c>
      <c r="B44" s="9"/>
      <c r="C44" s="9"/>
      <c r="D44" s="9"/>
      <c r="E44" s="9"/>
      <c r="F44" s="9"/>
      <c r="G44" s="9"/>
      <c r="H44" s="9"/>
      <c r="I44" s="9"/>
      <c r="J44" s="9"/>
    </row>
    <row r="45" customFormat="false" ht="60.75" hidden="false" customHeight="true" outlineLevel="0" collapsed="false">
      <c r="A45" s="16" t="s">
        <v>32</v>
      </c>
      <c r="B45" s="21" t="s">
        <v>68</v>
      </c>
      <c r="C45" s="21"/>
      <c r="D45" s="21"/>
      <c r="E45" s="21"/>
      <c r="F45" s="21"/>
      <c r="G45" s="33" t="s">
        <v>97</v>
      </c>
      <c r="H45" s="33"/>
      <c r="I45" s="33" t="s">
        <v>98</v>
      </c>
      <c r="J45" s="33"/>
    </row>
    <row r="46" customFormat="false" ht="15" hidden="false" customHeight="false" outlineLevel="0" collapsed="false">
      <c r="A46" s="30" t="n">
        <v>1</v>
      </c>
      <c r="B46" s="34" t="s">
        <v>99</v>
      </c>
      <c r="C46" s="34"/>
      <c r="D46" s="34"/>
      <c r="E46" s="34"/>
      <c r="F46" s="34"/>
      <c r="G46" s="35" t="n">
        <v>47</v>
      </c>
      <c r="H46" s="35"/>
      <c r="I46" s="35" t="n">
        <v>47</v>
      </c>
      <c r="J46" s="35"/>
    </row>
    <row r="47" customFormat="false" ht="15" hidden="false" customHeight="false" outlineLevel="0" collapsed="false">
      <c r="A47" s="30" t="n">
        <v>2</v>
      </c>
      <c r="B47" s="34" t="s">
        <v>100</v>
      </c>
      <c r="C47" s="34"/>
      <c r="D47" s="34"/>
      <c r="E47" s="34"/>
      <c r="F47" s="34"/>
      <c r="G47" s="35" t="n">
        <v>13</v>
      </c>
      <c r="H47" s="35"/>
      <c r="I47" s="35" t="n">
        <v>8</v>
      </c>
      <c r="J47" s="35"/>
    </row>
    <row r="48" customFormat="false" ht="15" hidden="false" customHeight="false" outlineLevel="0" collapsed="false">
      <c r="A48" s="30" t="n">
        <v>3</v>
      </c>
      <c r="B48" s="34" t="s">
        <v>101</v>
      </c>
      <c r="C48" s="34"/>
      <c r="D48" s="34"/>
      <c r="E48" s="34"/>
      <c r="F48" s="34"/>
      <c r="G48" s="35" t="n">
        <v>20</v>
      </c>
      <c r="H48" s="35"/>
      <c r="I48" s="35" t="n">
        <v>19</v>
      </c>
      <c r="J48" s="35"/>
    </row>
    <row r="49" customFormat="false" ht="15" hidden="false" customHeight="false" outlineLevel="0" collapsed="false">
      <c r="A49" s="30" t="n">
        <v>4</v>
      </c>
      <c r="B49" s="34" t="s">
        <v>102</v>
      </c>
      <c r="C49" s="34"/>
      <c r="D49" s="34"/>
      <c r="E49" s="34"/>
      <c r="F49" s="34"/>
      <c r="G49" s="35" t="n">
        <v>0</v>
      </c>
      <c r="H49" s="35"/>
      <c r="I49" s="35" t="n">
        <v>0</v>
      </c>
      <c r="J49" s="35"/>
    </row>
    <row r="50" customFormat="false" ht="15" hidden="false" customHeight="false" outlineLevel="0" collapsed="false">
      <c r="A50" s="30" t="n">
        <v>5</v>
      </c>
      <c r="B50" s="34" t="s">
        <v>103</v>
      </c>
      <c r="C50" s="34"/>
      <c r="D50" s="34"/>
      <c r="E50" s="34"/>
      <c r="F50" s="34"/>
      <c r="G50" s="35" t="n">
        <v>5</v>
      </c>
      <c r="H50" s="35"/>
      <c r="I50" s="35" t="n">
        <v>5</v>
      </c>
      <c r="J50" s="35"/>
    </row>
    <row r="51" customFormat="false" ht="15.75" hidden="false" customHeight="true" outlineLevel="0" collapsed="false">
      <c r="A51" s="9" t="s">
        <v>104</v>
      </c>
      <c r="B51" s="9"/>
      <c r="C51" s="9"/>
      <c r="D51" s="9"/>
      <c r="E51" s="9"/>
      <c r="F51" s="9"/>
      <c r="G51" s="9"/>
      <c r="H51" s="9"/>
      <c r="I51" s="9"/>
      <c r="J51" s="9"/>
    </row>
    <row r="52" customFormat="false" ht="15" hidden="false" customHeight="false" outlineLevel="0" collapsed="false">
      <c r="A52" s="36" t="s">
        <v>32</v>
      </c>
      <c r="B52" s="37" t="s">
        <v>68</v>
      </c>
      <c r="C52" s="37"/>
      <c r="D52" s="37"/>
      <c r="E52" s="37"/>
      <c r="F52" s="37"/>
      <c r="G52" s="37" t="s">
        <v>105</v>
      </c>
      <c r="H52" s="37"/>
      <c r="I52" s="37"/>
      <c r="J52" s="37"/>
    </row>
    <row r="53" customFormat="false" ht="15" hidden="false" customHeight="false" outlineLevel="0" collapsed="false">
      <c r="A53" s="38" t="n">
        <v>1</v>
      </c>
      <c r="B53" s="39" t="s">
        <v>106</v>
      </c>
      <c r="C53" s="39"/>
      <c r="D53" s="39"/>
      <c r="E53" s="39"/>
      <c r="F53" s="39"/>
      <c r="G53" s="40" t="n">
        <v>313</v>
      </c>
      <c r="H53" s="40"/>
      <c r="I53" s="40"/>
      <c r="J53" s="40"/>
    </row>
    <row r="54" customFormat="false" ht="15" hidden="false" customHeight="false" outlineLevel="0" collapsed="false">
      <c r="A54" s="3" t="s">
        <v>92</v>
      </c>
      <c r="B54" s="41" t="s">
        <v>107</v>
      </c>
      <c r="C54" s="41"/>
      <c r="D54" s="41"/>
      <c r="E54" s="41"/>
      <c r="F54" s="41"/>
      <c r="G54" s="42" t="n">
        <v>101</v>
      </c>
      <c r="H54" s="42"/>
      <c r="I54" s="42"/>
      <c r="J54" s="42"/>
    </row>
    <row r="55" customFormat="false" ht="15" hidden="false" customHeight="false" outlineLevel="0" collapsed="false">
      <c r="A55" s="3" t="s">
        <v>94</v>
      </c>
      <c r="B55" s="41" t="s">
        <v>108</v>
      </c>
      <c r="C55" s="41"/>
      <c r="D55" s="41"/>
      <c r="E55" s="41"/>
      <c r="F55" s="41"/>
      <c r="G55" s="42" t="n">
        <v>0</v>
      </c>
      <c r="H55" s="42"/>
      <c r="I55" s="42"/>
      <c r="J55" s="42"/>
    </row>
    <row r="56" customFormat="false" ht="15" hidden="false" customHeight="false" outlineLevel="0" collapsed="false">
      <c r="A56" s="3" t="s">
        <v>109</v>
      </c>
      <c r="B56" s="41" t="s">
        <v>110</v>
      </c>
      <c r="C56" s="41"/>
      <c r="D56" s="41"/>
      <c r="E56" s="41"/>
      <c r="F56" s="41"/>
      <c r="G56" s="42" t="n">
        <v>199</v>
      </c>
      <c r="H56" s="42"/>
      <c r="I56" s="42"/>
      <c r="J56" s="42"/>
    </row>
    <row r="57" customFormat="false" ht="15" hidden="false" customHeight="false" outlineLevel="0" collapsed="false">
      <c r="A57" s="3" t="s">
        <v>111</v>
      </c>
      <c r="B57" s="41" t="s">
        <v>112</v>
      </c>
      <c r="C57" s="41"/>
      <c r="D57" s="41"/>
      <c r="E57" s="41"/>
      <c r="F57" s="41"/>
      <c r="G57" s="42" t="n">
        <v>13</v>
      </c>
      <c r="H57" s="42"/>
      <c r="I57" s="42"/>
      <c r="J57" s="42"/>
    </row>
    <row r="58" customFormat="false" ht="15.75" hidden="false" customHeight="true" outlineLevel="0" collapsed="false">
      <c r="A58" s="43" t="s">
        <v>113</v>
      </c>
      <c r="B58" s="43"/>
      <c r="C58" s="43"/>
      <c r="D58" s="43"/>
      <c r="E58" s="43"/>
      <c r="F58" s="43"/>
      <c r="G58" s="43"/>
      <c r="H58" s="43"/>
      <c r="I58" s="43"/>
      <c r="J58" s="43"/>
    </row>
    <row r="59" customFormat="false" ht="15" hidden="false" customHeight="false" outlineLevel="0" collapsed="false">
      <c r="A59" s="44" t="s">
        <v>32</v>
      </c>
      <c r="B59" s="21" t="s">
        <v>68</v>
      </c>
      <c r="C59" s="21"/>
      <c r="D59" s="21"/>
      <c r="E59" s="21"/>
      <c r="F59" s="21"/>
      <c r="G59" s="12" t="s">
        <v>114</v>
      </c>
      <c r="H59" s="12"/>
      <c r="I59" s="12" t="s">
        <v>115</v>
      </c>
      <c r="J59" s="12"/>
    </row>
    <row r="60" customFormat="false" ht="15" hidden="false" customHeight="false" outlineLevel="0" collapsed="false">
      <c r="A60" s="13" t="n">
        <v>1</v>
      </c>
      <c r="B60" s="34" t="s">
        <v>116</v>
      </c>
      <c r="C60" s="34"/>
      <c r="D60" s="34"/>
      <c r="E60" s="34"/>
      <c r="F60" s="34"/>
      <c r="G60" s="45" t="n">
        <v>6598</v>
      </c>
      <c r="H60" s="45"/>
      <c r="I60" s="45" t="n">
        <v>158</v>
      </c>
      <c r="J60" s="45"/>
    </row>
    <row r="61" customFormat="false" ht="15" hidden="false" customHeight="false" outlineLevel="0" collapsed="false">
      <c r="A61" s="13" t="s">
        <v>92</v>
      </c>
      <c r="B61" s="34" t="s">
        <v>117</v>
      </c>
      <c r="C61" s="34"/>
      <c r="D61" s="34"/>
      <c r="E61" s="34"/>
      <c r="F61" s="34"/>
      <c r="G61" s="45" t="n">
        <v>5410</v>
      </c>
      <c r="H61" s="45"/>
      <c r="I61" s="45" t="n">
        <v>138</v>
      </c>
      <c r="J61" s="45"/>
    </row>
    <row r="62" customFormat="false" ht="15" hidden="false" customHeight="false" outlineLevel="0" collapsed="false">
      <c r="A62" s="13" t="s">
        <v>118</v>
      </c>
      <c r="B62" s="34" t="s">
        <v>119</v>
      </c>
      <c r="C62" s="34"/>
      <c r="D62" s="34"/>
      <c r="E62" s="34"/>
      <c r="F62" s="34"/>
      <c r="G62" s="45" t="n">
        <v>2552</v>
      </c>
      <c r="H62" s="45"/>
      <c r="I62" s="45" t="n">
        <v>87</v>
      </c>
      <c r="J62" s="45"/>
    </row>
    <row r="63" customFormat="false" ht="15.75" hidden="false" customHeight="true" outlineLevel="0" collapsed="false">
      <c r="A63" s="9" t="s">
        <v>120</v>
      </c>
      <c r="B63" s="9"/>
      <c r="C63" s="9"/>
      <c r="D63" s="9"/>
      <c r="E63" s="9"/>
      <c r="F63" s="9"/>
      <c r="G63" s="9"/>
      <c r="H63" s="9"/>
      <c r="I63" s="9"/>
      <c r="J63" s="9"/>
    </row>
    <row r="64" customFormat="false" ht="15" hidden="false" customHeight="false" outlineLevel="0" collapsed="false">
      <c r="A64" s="44" t="s">
        <v>32</v>
      </c>
      <c r="B64" s="21" t="s">
        <v>68</v>
      </c>
      <c r="C64" s="21"/>
      <c r="D64" s="21"/>
      <c r="E64" s="21"/>
      <c r="F64" s="21"/>
      <c r="G64" s="21" t="s">
        <v>105</v>
      </c>
      <c r="H64" s="21"/>
      <c r="I64" s="21"/>
      <c r="J64" s="21"/>
    </row>
    <row r="65" customFormat="false" ht="15" hidden="false" customHeight="false" outlineLevel="0" collapsed="false">
      <c r="A65" s="24" t="n">
        <v>1</v>
      </c>
      <c r="B65" s="46" t="s">
        <v>121</v>
      </c>
      <c r="C65" s="46"/>
      <c r="D65" s="46"/>
      <c r="E65" s="46"/>
      <c r="F65" s="46"/>
      <c r="G65" s="29" t="s">
        <v>91</v>
      </c>
      <c r="H65" s="29"/>
      <c r="I65" s="29"/>
      <c r="J65" s="29"/>
    </row>
    <row r="66" customFormat="false" ht="15" hidden="false" customHeight="false" outlineLevel="0" collapsed="false">
      <c r="A66" s="13" t="s">
        <v>92</v>
      </c>
      <c r="B66" s="34" t="s">
        <v>93</v>
      </c>
      <c r="C66" s="34"/>
      <c r="D66" s="34"/>
      <c r="E66" s="34"/>
      <c r="F66" s="34"/>
      <c r="G66" s="32" t="n">
        <v>1</v>
      </c>
      <c r="H66" s="32"/>
      <c r="I66" s="32"/>
      <c r="J66" s="32"/>
    </row>
    <row r="67" customFormat="false" ht="15" hidden="false" customHeight="false" outlineLevel="0" collapsed="false">
      <c r="A67" s="13" t="s">
        <v>94</v>
      </c>
      <c r="B67" s="34" t="s">
        <v>95</v>
      </c>
      <c r="C67" s="34"/>
      <c r="D67" s="34"/>
      <c r="E67" s="34"/>
      <c r="F67" s="34"/>
      <c r="G67" s="32" t="n">
        <v>371.3</v>
      </c>
      <c r="H67" s="32"/>
      <c r="I67" s="32"/>
      <c r="J67" s="32"/>
    </row>
    <row r="68" customFormat="false" ht="15" hidden="false" customHeight="false" outlineLevel="0" collapsed="false">
      <c r="A68" s="24" t="n">
        <v>2</v>
      </c>
      <c r="B68" s="46" t="s">
        <v>122</v>
      </c>
      <c r="C68" s="46"/>
      <c r="D68" s="46"/>
      <c r="E68" s="46"/>
      <c r="F68" s="46"/>
      <c r="G68" s="29" t="s">
        <v>91</v>
      </c>
      <c r="H68" s="29"/>
      <c r="I68" s="29"/>
      <c r="J68" s="29"/>
    </row>
    <row r="69" customFormat="false" ht="15" hidden="false" customHeight="false" outlineLevel="0" collapsed="false">
      <c r="A69" s="13" t="s">
        <v>123</v>
      </c>
      <c r="B69" s="34" t="s">
        <v>93</v>
      </c>
      <c r="C69" s="34"/>
      <c r="D69" s="34"/>
      <c r="E69" s="34"/>
      <c r="F69" s="34"/>
      <c r="G69" s="32" t="n">
        <v>0</v>
      </c>
      <c r="H69" s="32"/>
      <c r="I69" s="32"/>
      <c r="J69" s="32"/>
    </row>
    <row r="70" customFormat="false" ht="15" hidden="false" customHeight="false" outlineLevel="0" collapsed="false">
      <c r="A70" s="13" t="s">
        <v>124</v>
      </c>
      <c r="B70" s="34" t="s">
        <v>95</v>
      </c>
      <c r="C70" s="34"/>
      <c r="D70" s="34"/>
      <c r="E70" s="34"/>
      <c r="F70" s="34"/>
      <c r="G70" s="32" t="n">
        <v>0</v>
      </c>
      <c r="H70" s="32"/>
      <c r="I70" s="32"/>
      <c r="J70" s="32"/>
    </row>
    <row r="71" customFormat="false" ht="15.75" hidden="false" customHeight="true" outlineLevel="0" collapsed="false">
      <c r="A71" s="9" t="s">
        <v>125</v>
      </c>
      <c r="B71" s="9"/>
      <c r="C71" s="9"/>
      <c r="D71" s="9"/>
      <c r="E71" s="9"/>
      <c r="F71" s="9"/>
      <c r="G71" s="9"/>
      <c r="H71" s="9"/>
      <c r="I71" s="9"/>
      <c r="J71" s="9"/>
    </row>
    <row r="72" customFormat="false" ht="15" hidden="false" customHeight="false" outlineLevel="0" collapsed="false">
      <c r="A72" s="16" t="s">
        <v>32</v>
      </c>
      <c r="B72" s="47" t="s">
        <v>126</v>
      </c>
      <c r="C72" s="48" t="s">
        <v>127</v>
      </c>
      <c r="D72" s="48"/>
      <c r="E72" s="37" t="s">
        <v>128</v>
      </c>
      <c r="F72" s="37"/>
      <c r="G72" s="37"/>
      <c r="H72" s="49" t="s">
        <v>129</v>
      </c>
      <c r="I72" s="49"/>
      <c r="J72" s="49"/>
      <c r="K72" s="50" t="s">
        <v>130</v>
      </c>
      <c r="L72" s="50"/>
      <c r="N72" s="4" t="s">
        <v>131</v>
      </c>
    </row>
    <row r="73" customFormat="false" ht="30" hidden="false" customHeight="false" outlineLevel="0" collapsed="false">
      <c r="A73" s="51" t="n">
        <v>1</v>
      </c>
      <c r="B73" s="52" t="s">
        <v>99</v>
      </c>
      <c r="C73" s="53" t="s">
        <v>132</v>
      </c>
      <c r="D73" s="53"/>
      <c r="E73" s="54" t="n">
        <v>634627.21</v>
      </c>
      <c r="F73" s="54"/>
      <c r="G73" s="54"/>
      <c r="H73" s="54" t="n">
        <v>0</v>
      </c>
      <c r="I73" s="54"/>
      <c r="J73" s="54"/>
      <c r="K73" s="55"/>
      <c r="L73" s="56"/>
      <c r="M73" s="57" t="s">
        <v>133</v>
      </c>
      <c r="N73" s="58" t="n">
        <v>9844</v>
      </c>
    </row>
    <row r="74" customFormat="false" ht="15" hidden="false" customHeight="false" outlineLevel="0" collapsed="false">
      <c r="A74" s="51" t="s">
        <v>92</v>
      </c>
      <c r="B74" s="52"/>
      <c r="C74" s="53" t="s">
        <v>134</v>
      </c>
      <c r="D74" s="53"/>
      <c r="E74" s="54" t="n">
        <v>5712.331</v>
      </c>
      <c r="F74" s="54"/>
      <c r="G74" s="54"/>
      <c r="H74" s="54" t="n">
        <v>0</v>
      </c>
      <c r="I74" s="54"/>
      <c r="J74" s="54"/>
      <c r="K74" s="55" t="n">
        <f aca="false">(E74*1000)/E73</f>
        <v>9.00108112288473</v>
      </c>
      <c r="L74" s="56" t="e">
        <f aca="false">(H74*1000)/H73</f>
        <v>#DIV/0!</v>
      </c>
      <c r="M74" s="4" t="s">
        <v>135</v>
      </c>
      <c r="N74" s="58" t="n">
        <f aca="false">(E73+H73)/N73</f>
        <v>64.468428484356</v>
      </c>
    </row>
    <row r="75" customFormat="false" ht="15" hidden="false" customHeight="false" outlineLevel="0" collapsed="false">
      <c r="A75" s="51" t="n">
        <v>2</v>
      </c>
      <c r="B75" s="52" t="s">
        <v>136</v>
      </c>
      <c r="C75" s="53" t="s">
        <v>137</v>
      </c>
      <c r="D75" s="53"/>
      <c r="E75" s="54" t="n">
        <v>2742.753</v>
      </c>
      <c r="F75" s="54"/>
      <c r="G75" s="54"/>
      <c r="H75" s="54" t="n">
        <v>1954.962</v>
      </c>
      <c r="I75" s="54"/>
      <c r="J75" s="54"/>
      <c r="K75" s="55"/>
      <c r="L75" s="56"/>
      <c r="M75" s="4" t="s">
        <v>138</v>
      </c>
      <c r="N75" s="58" t="n">
        <f aca="false">(E75+H75)/G27</f>
        <v>0.115697662533923</v>
      </c>
    </row>
    <row r="76" customFormat="false" ht="15" hidden="false" customHeight="false" outlineLevel="0" collapsed="false">
      <c r="A76" s="51" t="s">
        <v>123</v>
      </c>
      <c r="B76" s="52"/>
      <c r="C76" s="53" t="s">
        <v>134</v>
      </c>
      <c r="D76" s="53"/>
      <c r="E76" s="54" t="n">
        <v>8817.85</v>
      </c>
      <c r="F76" s="54"/>
      <c r="G76" s="54"/>
      <c r="H76" s="54" t="n">
        <v>6391.6</v>
      </c>
      <c r="I76" s="54"/>
      <c r="J76" s="54"/>
      <c r="K76" s="55" t="n">
        <f aca="false">(E76*1000)/E75</f>
        <v>3214.96321396786</v>
      </c>
      <c r="L76" s="56" t="n">
        <f aca="false">(H76*1000)/H75</f>
        <v>3269.4241627203</v>
      </c>
      <c r="M76" s="4" t="s">
        <v>139</v>
      </c>
      <c r="N76" s="58" t="n">
        <f aca="false">(E77+E79)/N73</f>
        <v>0.587895977245022</v>
      </c>
    </row>
    <row r="77" customFormat="false" ht="15" hidden="false" customHeight="false" outlineLevel="0" collapsed="false">
      <c r="A77" s="51" t="n">
        <v>3</v>
      </c>
      <c r="B77" s="52" t="s">
        <v>101</v>
      </c>
      <c r="C77" s="53" t="s">
        <v>140</v>
      </c>
      <c r="D77" s="53"/>
      <c r="E77" s="54" t="n">
        <v>5787.248</v>
      </c>
      <c r="F77" s="54"/>
      <c r="G77" s="54"/>
      <c r="H77" s="54" t="n">
        <v>813.24</v>
      </c>
      <c r="I77" s="54"/>
      <c r="J77" s="54"/>
      <c r="K77" s="55"/>
      <c r="L77" s="56"/>
      <c r="M77" s="4" t="s">
        <v>141</v>
      </c>
      <c r="N77" s="58" t="n">
        <f aca="false">(E79+H79)/N73</f>
        <v>0</v>
      </c>
    </row>
    <row r="78" customFormat="false" ht="15" hidden="false" customHeight="false" outlineLevel="0" collapsed="false">
      <c r="A78" s="51" t="s">
        <v>142</v>
      </c>
      <c r="B78" s="52"/>
      <c r="C78" s="53" t="s">
        <v>134</v>
      </c>
      <c r="D78" s="53"/>
      <c r="E78" s="54" t="n">
        <v>239.646</v>
      </c>
      <c r="F78" s="54"/>
      <c r="G78" s="54"/>
      <c r="H78" s="54" t="n">
        <v>30.849</v>
      </c>
      <c r="I78" s="54"/>
      <c r="J78" s="54"/>
      <c r="K78" s="55" t="n">
        <f aca="false">(E78*1000)/E77</f>
        <v>41.4093192481124</v>
      </c>
      <c r="L78" s="56" t="n">
        <f aca="false">(H78*1000)/H77</f>
        <v>37.9334513796665</v>
      </c>
      <c r="M78" s="4" t="s">
        <v>143</v>
      </c>
      <c r="N78" s="58" t="n">
        <f aca="false">(E77+H77)/N73</f>
        <v>0.670508736286063</v>
      </c>
    </row>
    <row r="79" customFormat="false" ht="15" hidden="false" customHeight="false" outlineLevel="0" collapsed="false">
      <c r="A79" s="51" t="n">
        <v>4</v>
      </c>
      <c r="B79" s="52" t="s">
        <v>102</v>
      </c>
      <c r="C79" s="53" t="s">
        <v>140</v>
      </c>
      <c r="D79" s="53"/>
      <c r="E79" s="54" t="n">
        <v>0</v>
      </c>
      <c r="F79" s="54"/>
      <c r="G79" s="54"/>
      <c r="H79" s="54" t="n">
        <v>0</v>
      </c>
      <c r="I79" s="54"/>
      <c r="J79" s="54"/>
      <c r="K79" s="55"/>
      <c r="L79" s="56"/>
      <c r="M79" s="4" t="s">
        <v>144</v>
      </c>
      <c r="N79" s="58" t="n">
        <f aca="false">(E81+H81)/N73</f>
        <v>6.95509955302722</v>
      </c>
    </row>
    <row r="80" customFormat="false" ht="15" hidden="false" customHeight="false" outlineLevel="0" collapsed="false">
      <c r="A80" s="51" t="s">
        <v>74</v>
      </c>
      <c r="B80" s="52"/>
      <c r="C80" s="53" t="s">
        <v>134</v>
      </c>
      <c r="D80" s="53"/>
      <c r="E80" s="54" t="n">
        <v>0</v>
      </c>
      <c r="F80" s="54"/>
      <c r="G80" s="54"/>
      <c r="H80" s="54" t="n">
        <v>0</v>
      </c>
      <c r="I80" s="54"/>
      <c r="J80" s="54"/>
      <c r="K80" s="55" t="e">
        <f aca="false">(E80*1000)/E79</f>
        <v>#DIV/0!</v>
      </c>
      <c r="L80" s="56" t="e">
        <f aca="false">(H80*1000)/H79</f>
        <v>#DIV/0!</v>
      </c>
    </row>
    <row r="81" customFormat="false" ht="15" hidden="false" customHeight="false" outlineLevel="0" collapsed="false">
      <c r="A81" s="51" t="n">
        <v>5</v>
      </c>
      <c r="B81" s="52" t="s">
        <v>103</v>
      </c>
      <c r="C81" s="53" t="s">
        <v>140</v>
      </c>
      <c r="D81" s="53"/>
      <c r="E81" s="54" t="n">
        <v>68466</v>
      </c>
      <c r="F81" s="54"/>
      <c r="G81" s="54"/>
      <c r="H81" s="54" t="n">
        <v>0</v>
      </c>
      <c r="I81" s="54"/>
      <c r="J81" s="54"/>
      <c r="K81" s="55"/>
      <c r="L81" s="56"/>
    </row>
    <row r="82" customFormat="false" ht="15" hidden="false" customHeight="false" outlineLevel="0" collapsed="false">
      <c r="A82" s="51" t="s">
        <v>52</v>
      </c>
      <c r="B82" s="52"/>
      <c r="C82" s="53" t="s">
        <v>134</v>
      </c>
      <c r="D82" s="53"/>
      <c r="E82" s="54" t="n">
        <v>592.053</v>
      </c>
      <c r="F82" s="54"/>
      <c r="G82" s="54"/>
      <c r="H82" s="54" t="n">
        <v>0</v>
      </c>
      <c r="I82" s="54"/>
      <c r="J82" s="54"/>
      <c r="K82" s="55" t="n">
        <f aca="false">(E82*1000)/E81</f>
        <v>8.64740163000614</v>
      </c>
      <c r="L82" s="56" t="e">
        <f aca="false">(H82*1000)/H81</f>
        <v>#DIV/0!</v>
      </c>
    </row>
    <row r="83" customFormat="false" ht="15" hidden="false" customHeight="false" outlineLevel="0" collapsed="false">
      <c r="A83" s="51" t="n">
        <v>6</v>
      </c>
      <c r="B83" s="52" t="s">
        <v>145</v>
      </c>
      <c r="C83" s="53" t="s">
        <v>146</v>
      </c>
      <c r="D83" s="53"/>
      <c r="E83" s="54" t="n">
        <v>0</v>
      </c>
      <c r="F83" s="54"/>
      <c r="G83" s="54"/>
      <c r="H83" s="54" t="n">
        <v>150</v>
      </c>
      <c r="I83" s="54"/>
      <c r="J83" s="54"/>
      <c r="K83" s="55"/>
      <c r="L83" s="56"/>
    </row>
    <row r="84" customFormat="false" ht="15" hidden="false" customHeight="false" outlineLevel="0" collapsed="false">
      <c r="A84" s="51" t="s">
        <v>60</v>
      </c>
      <c r="B84" s="52"/>
      <c r="C84" s="53" t="s">
        <v>134</v>
      </c>
      <c r="D84" s="53"/>
      <c r="E84" s="54" t="n">
        <v>0</v>
      </c>
      <c r="F84" s="54"/>
      <c r="G84" s="54"/>
      <c r="H84" s="54" t="n">
        <v>8.553</v>
      </c>
      <c r="I84" s="54"/>
      <c r="J84" s="54"/>
      <c r="K84" s="55" t="e">
        <f aca="false">(E84*1000)/E83</f>
        <v>#DIV/0!</v>
      </c>
      <c r="L84" s="56" t="n">
        <f aca="false">(H84*1000)/H83</f>
        <v>57.02</v>
      </c>
    </row>
    <row r="85" customFormat="false" ht="15" hidden="false" customHeight="false" outlineLevel="0" collapsed="false">
      <c r="A85" s="51" t="n">
        <v>7</v>
      </c>
      <c r="B85" s="52" t="s">
        <v>147</v>
      </c>
      <c r="C85" s="53" t="s">
        <v>146</v>
      </c>
      <c r="D85" s="53"/>
      <c r="E85" s="54" t="n">
        <v>0</v>
      </c>
      <c r="F85" s="54"/>
      <c r="G85" s="54"/>
      <c r="H85" s="54" t="n">
        <v>52918.92</v>
      </c>
      <c r="I85" s="54"/>
      <c r="J85" s="54"/>
      <c r="K85" s="55"/>
      <c r="L85" s="56"/>
    </row>
    <row r="86" customFormat="false" ht="15" hidden="false" customHeight="false" outlineLevel="0" collapsed="false">
      <c r="A86" s="51" t="s">
        <v>148</v>
      </c>
      <c r="B86" s="52"/>
      <c r="C86" s="53" t="s">
        <v>134</v>
      </c>
      <c r="D86" s="53"/>
      <c r="E86" s="54" t="n">
        <v>0</v>
      </c>
      <c r="F86" s="54"/>
      <c r="G86" s="54"/>
      <c r="H86" s="54" t="n">
        <v>2601.766</v>
      </c>
      <c r="I86" s="54"/>
      <c r="J86" s="54"/>
      <c r="K86" s="55" t="e">
        <f aca="false">(E86*1000)/E85</f>
        <v>#DIV/0!</v>
      </c>
      <c r="L86" s="56" t="n">
        <f aca="false">(H86*1000)/H85</f>
        <v>49.1651379128675</v>
      </c>
    </row>
    <row r="87" customFormat="false" ht="15" hidden="false" customHeight="false" outlineLevel="0" collapsed="false">
      <c r="A87" s="51" t="n">
        <v>8</v>
      </c>
      <c r="B87" s="52" t="s">
        <v>149</v>
      </c>
      <c r="C87" s="53" t="s">
        <v>150</v>
      </c>
      <c r="D87" s="53"/>
      <c r="E87" s="54" t="n">
        <v>0</v>
      </c>
      <c r="F87" s="54"/>
      <c r="G87" s="54"/>
      <c r="H87" s="54" t="n">
        <v>0</v>
      </c>
      <c r="I87" s="54"/>
      <c r="J87" s="54"/>
      <c r="K87" s="55"/>
      <c r="L87" s="56"/>
    </row>
    <row r="88" customFormat="false" ht="15" hidden="false" customHeight="false" outlineLevel="0" collapsed="false">
      <c r="A88" s="51" t="s">
        <v>86</v>
      </c>
      <c r="B88" s="52"/>
      <c r="C88" s="53" t="s">
        <v>134</v>
      </c>
      <c r="D88" s="53"/>
      <c r="E88" s="54" t="n">
        <v>0</v>
      </c>
      <c r="F88" s="54"/>
      <c r="G88" s="54"/>
      <c r="H88" s="54" t="n">
        <v>0</v>
      </c>
      <c r="I88" s="54"/>
      <c r="J88" s="54"/>
      <c r="K88" s="55" t="e">
        <f aca="false">(E88*1000)/E87</f>
        <v>#DIV/0!</v>
      </c>
      <c r="L88" s="56" t="e">
        <f aca="false">(H88*1000)/H87</f>
        <v>#DIV/0!</v>
      </c>
    </row>
    <row r="89" customFormat="false" ht="15" hidden="false" customHeight="false" outlineLevel="0" collapsed="false">
      <c r="A89" s="51" t="n">
        <v>9</v>
      </c>
      <c r="B89" s="52" t="s">
        <v>151</v>
      </c>
      <c r="C89" s="53" t="s">
        <v>150</v>
      </c>
      <c r="D89" s="53"/>
      <c r="E89" s="54" t="n">
        <v>0</v>
      </c>
      <c r="F89" s="54"/>
      <c r="G89" s="54"/>
      <c r="H89" s="54" t="n">
        <v>563.54</v>
      </c>
      <c r="I89" s="54"/>
      <c r="J89" s="54"/>
      <c r="K89" s="55"/>
      <c r="L89" s="56"/>
    </row>
    <row r="90" customFormat="false" ht="15" hidden="false" customHeight="false" outlineLevel="0" collapsed="false">
      <c r="A90" s="51" t="s">
        <v>152</v>
      </c>
      <c r="B90" s="52"/>
      <c r="C90" s="53" t="s">
        <v>134</v>
      </c>
      <c r="D90" s="53"/>
      <c r="E90" s="54" t="n">
        <v>0</v>
      </c>
      <c r="F90" s="54"/>
      <c r="G90" s="54"/>
      <c r="H90" s="54" t="n">
        <v>4307.619</v>
      </c>
      <c r="I90" s="54"/>
      <c r="J90" s="54"/>
      <c r="K90" s="55" t="e">
        <f aca="false">(E90*1000)/E89</f>
        <v>#DIV/0!</v>
      </c>
      <c r="L90" s="56" t="n">
        <f aca="false">(H90*1000)/H89</f>
        <v>7643.85669162792</v>
      </c>
    </row>
    <row r="91" customFormat="false" ht="15" hidden="false" customHeight="false" outlineLevel="0" collapsed="false">
      <c r="A91" s="51" t="n">
        <v>10</v>
      </c>
      <c r="B91" s="52" t="s">
        <v>153</v>
      </c>
      <c r="C91" s="53" t="s">
        <v>154</v>
      </c>
      <c r="D91" s="53"/>
      <c r="E91" s="54" t="n">
        <v>0</v>
      </c>
      <c r="F91" s="54"/>
      <c r="G91" s="54"/>
      <c r="H91" s="54" t="n">
        <v>12.744</v>
      </c>
      <c r="I91" s="54"/>
      <c r="J91" s="54"/>
      <c r="K91" s="55"/>
      <c r="L91" s="56"/>
    </row>
    <row r="92" customFormat="false" ht="15" hidden="false" customHeight="false" outlineLevel="0" collapsed="false">
      <c r="A92" s="51" t="s">
        <v>155</v>
      </c>
      <c r="B92" s="52"/>
      <c r="C92" s="59" t="s">
        <v>134</v>
      </c>
      <c r="D92" s="59"/>
      <c r="E92" s="54" t="n">
        <v>0</v>
      </c>
      <c r="F92" s="54"/>
      <c r="G92" s="54"/>
      <c r="H92" s="54" t="n">
        <v>75.1</v>
      </c>
      <c r="I92" s="54"/>
      <c r="J92" s="54"/>
      <c r="K92" s="60" t="e">
        <f aca="false">(E92*1000)/E91</f>
        <v>#DIV/0!</v>
      </c>
      <c r="L92" s="61" t="n">
        <f aca="false">(H92*1000)/H91</f>
        <v>5892.96924042687</v>
      </c>
    </row>
  </sheetData>
  <sheetProtection algorithmName="SHA-512" hashValue="wyPsF9JrAUWW5Uyf+1beXt3VKo/M7slwPeSqDlbE+qg/VLRAQ2gNOe/2XINbgAFIuxir4uy+YY/54UoiOkNI2w==" saltValue="M4x8SAyjQ/DJMRHmZrmJGQ==" spinCount="100000" sheet="true" objects="true" scenarios="true"/>
  <mergeCells count="198">
    <mergeCell ref="A1:B1"/>
    <mergeCell ref="C1:J1"/>
    <mergeCell ref="A2:J2"/>
    <mergeCell ref="A3:J3"/>
    <mergeCell ref="C4:J4"/>
    <mergeCell ref="C5:J5"/>
    <mergeCell ref="C6:J6"/>
    <mergeCell ref="C7:J7"/>
    <mergeCell ref="A8:J8"/>
    <mergeCell ref="C9:J9"/>
    <mergeCell ref="C10:J10"/>
    <mergeCell ref="C11:J11"/>
    <mergeCell ref="C12:J12"/>
    <mergeCell ref="C13:J13"/>
    <mergeCell ref="B14:J14"/>
    <mergeCell ref="C15:J15"/>
    <mergeCell ref="C16:J16"/>
    <mergeCell ref="C17:J17"/>
    <mergeCell ref="B18:J18"/>
    <mergeCell ref="C19:J19"/>
    <mergeCell ref="C20:J20"/>
    <mergeCell ref="C21:J21"/>
    <mergeCell ref="C22:J22"/>
    <mergeCell ref="A23:J23"/>
    <mergeCell ref="B24:F24"/>
    <mergeCell ref="G24:J24"/>
    <mergeCell ref="B25:F25"/>
    <mergeCell ref="G25:J25"/>
    <mergeCell ref="B26:F26"/>
    <mergeCell ref="G26:J26"/>
    <mergeCell ref="B27:F27"/>
    <mergeCell ref="G27:J27"/>
    <mergeCell ref="B28:F28"/>
    <mergeCell ref="G28:J28"/>
    <mergeCell ref="B29:F29"/>
    <mergeCell ref="G29:J29"/>
    <mergeCell ref="B30:F30"/>
    <mergeCell ref="G30:J30"/>
    <mergeCell ref="B31:F31"/>
    <mergeCell ref="G31:J31"/>
    <mergeCell ref="B32:F32"/>
    <mergeCell ref="G32:J32"/>
    <mergeCell ref="B33:F33"/>
    <mergeCell ref="G33:J33"/>
    <mergeCell ref="B34:F34"/>
    <mergeCell ref="G34:J34"/>
    <mergeCell ref="B35:F35"/>
    <mergeCell ref="G35:J35"/>
    <mergeCell ref="B36:F36"/>
    <mergeCell ref="G36:J36"/>
    <mergeCell ref="B37:F37"/>
    <mergeCell ref="G37:J37"/>
    <mergeCell ref="B38:F38"/>
    <mergeCell ref="G38:J38"/>
    <mergeCell ref="A39:J39"/>
    <mergeCell ref="B40:F40"/>
    <mergeCell ref="G40:J40"/>
    <mergeCell ref="B41:F41"/>
    <mergeCell ref="G41:J41"/>
    <mergeCell ref="B42:F42"/>
    <mergeCell ref="G42:J42"/>
    <mergeCell ref="B43:F43"/>
    <mergeCell ref="G43:J43"/>
    <mergeCell ref="A44:J44"/>
    <mergeCell ref="B45:F45"/>
    <mergeCell ref="G45:H45"/>
    <mergeCell ref="I45:J45"/>
    <mergeCell ref="B46:F46"/>
    <mergeCell ref="G46:H46"/>
    <mergeCell ref="I46:J46"/>
    <mergeCell ref="B47:F47"/>
    <mergeCell ref="G47:H47"/>
    <mergeCell ref="I47:J47"/>
    <mergeCell ref="B48:F48"/>
    <mergeCell ref="G48:H48"/>
    <mergeCell ref="I48:J48"/>
    <mergeCell ref="B49:F49"/>
    <mergeCell ref="G49:H49"/>
    <mergeCell ref="I49:J49"/>
    <mergeCell ref="B50:F50"/>
    <mergeCell ref="G50:H50"/>
    <mergeCell ref="I50:J50"/>
    <mergeCell ref="A51:J51"/>
    <mergeCell ref="B52:F52"/>
    <mergeCell ref="G52:J52"/>
    <mergeCell ref="B53:F53"/>
    <mergeCell ref="G53:J53"/>
    <mergeCell ref="B54:F54"/>
    <mergeCell ref="G54:J54"/>
    <mergeCell ref="B55:F55"/>
    <mergeCell ref="G55:J55"/>
    <mergeCell ref="B56:F56"/>
    <mergeCell ref="G56:J56"/>
    <mergeCell ref="B57:F57"/>
    <mergeCell ref="G57:J57"/>
    <mergeCell ref="A58:J58"/>
    <mergeCell ref="B59:F59"/>
    <mergeCell ref="G59:H59"/>
    <mergeCell ref="I59:J59"/>
    <mergeCell ref="B60:F60"/>
    <mergeCell ref="G60:H60"/>
    <mergeCell ref="I60:J60"/>
    <mergeCell ref="B61:F61"/>
    <mergeCell ref="G61:H61"/>
    <mergeCell ref="I61:J61"/>
    <mergeCell ref="B62:F62"/>
    <mergeCell ref="G62:H62"/>
    <mergeCell ref="I62:J62"/>
    <mergeCell ref="A63:J63"/>
    <mergeCell ref="B64:F64"/>
    <mergeCell ref="G64:J64"/>
    <mergeCell ref="B65:F65"/>
    <mergeCell ref="G65:J65"/>
    <mergeCell ref="B66:F66"/>
    <mergeCell ref="G66:J66"/>
    <mergeCell ref="B67:F67"/>
    <mergeCell ref="G67:J67"/>
    <mergeCell ref="B68:F68"/>
    <mergeCell ref="G68:J68"/>
    <mergeCell ref="B69:F69"/>
    <mergeCell ref="G69:J69"/>
    <mergeCell ref="B70:F70"/>
    <mergeCell ref="G70:J70"/>
    <mergeCell ref="A71:J71"/>
    <mergeCell ref="C72:D72"/>
    <mergeCell ref="E72:G72"/>
    <mergeCell ref="H72:J72"/>
    <mergeCell ref="K72:L72"/>
    <mergeCell ref="B73:B74"/>
    <mergeCell ref="C73:D73"/>
    <mergeCell ref="E73:G73"/>
    <mergeCell ref="H73:J73"/>
    <mergeCell ref="C74:D74"/>
    <mergeCell ref="E74:G74"/>
    <mergeCell ref="H74:J74"/>
    <mergeCell ref="B75:B76"/>
    <mergeCell ref="C75:D75"/>
    <mergeCell ref="E75:G75"/>
    <mergeCell ref="H75:J75"/>
    <mergeCell ref="C76:D76"/>
    <mergeCell ref="E76:G76"/>
    <mergeCell ref="H76:J76"/>
    <mergeCell ref="B77:B78"/>
    <mergeCell ref="C77:D77"/>
    <mergeCell ref="E77:G77"/>
    <mergeCell ref="H77:J77"/>
    <mergeCell ref="C78:D78"/>
    <mergeCell ref="E78:G78"/>
    <mergeCell ref="H78:J78"/>
    <mergeCell ref="B79:B80"/>
    <mergeCell ref="C79:D79"/>
    <mergeCell ref="E79:G79"/>
    <mergeCell ref="H79:J79"/>
    <mergeCell ref="C80:D80"/>
    <mergeCell ref="E80:G80"/>
    <mergeCell ref="H80:J80"/>
    <mergeCell ref="B81:B82"/>
    <mergeCell ref="C81:D81"/>
    <mergeCell ref="E81:G81"/>
    <mergeCell ref="H81:J81"/>
    <mergeCell ref="C82:D82"/>
    <mergeCell ref="E82:G82"/>
    <mergeCell ref="H82:J82"/>
    <mergeCell ref="B83:B84"/>
    <mergeCell ref="C83:D83"/>
    <mergeCell ref="E83:G83"/>
    <mergeCell ref="H83:J83"/>
    <mergeCell ref="C84:D84"/>
    <mergeCell ref="E84:G84"/>
    <mergeCell ref="H84:J84"/>
    <mergeCell ref="B85:B86"/>
    <mergeCell ref="C85:D85"/>
    <mergeCell ref="E85:G85"/>
    <mergeCell ref="H85:J85"/>
    <mergeCell ref="C86:D86"/>
    <mergeCell ref="E86:G86"/>
    <mergeCell ref="H86:J86"/>
    <mergeCell ref="B87:B88"/>
    <mergeCell ref="C87:D87"/>
    <mergeCell ref="E87:G87"/>
    <mergeCell ref="H87:J87"/>
    <mergeCell ref="C88:D88"/>
    <mergeCell ref="E88:G88"/>
    <mergeCell ref="H88:J88"/>
    <mergeCell ref="B89:B90"/>
    <mergeCell ref="C89:D89"/>
    <mergeCell ref="E89:G89"/>
    <mergeCell ref="H89:J89"/>
    <mergeCell ref="C90:D90"/>
    <mergeCell ref="E90:G90"/>
    <mergeCell ref="H90:J90"/>
    <mergeCell ref="B91:B92"/>
    <mergeCell ref="C91:D91"/>
    <mergeCell ref="E91:G91"/>
    <mergeCell ref="H91:J91"/>
    <mergeCell ref="C92:D92"/>
    <mergeCell ref="E92:G92"/>
    <mergeCell ref="H92:J92"/>
  </mergeCells>
  <dataValidations count="3">
    <dataValidation allowBlank="true" errorStyle="stop" operator="between" showDropDown="false" showErrorMessage="true" showInputMessage="true" sqref="C5:J5" type="list">
      <formula1>Лист2!$A$1:$A$27</formula1>
      <formula2>0</formula2>
    </dataValidation>
    <dataValidation allowBlank="true" errorStyle="stop" operator="between" showDropDown="false" showErrorMessage="true" showInputMessage="true" sqref="A2 K2:P2" type="list">
      <formula1>Лист2!$C$1:$C$15</formula1>
      <formula2>0</formula2>
    </dataValidation>
    <dataValidation allowBlank="true" errorStyle="stop" operator="between" showDropDown="false" showErrorMessage="true" showInputMessage="true" sqref="K5:P5" type="list">
      <formula1>Лист2!$B$1:$B$16</formula1>
      <formula2>0</formula2>
    </dataValidation>
  </dataValidations>
  <hyperlinks>
    <hyperlink ref="C13" r:id="rId1" display="adm-savino@ivreg.ru "/>
    <hyperlink ref="C22" r:id="rId2" display="Petryaeva.ns@mail.ru "/>
  </hyperlinks>
  <printOptions headings="false" gridLines="false" gridLinesSet="true" horizontalCentered="false" verticalCentered="false"/>
  <pageMargins left="0.327083333333333" right="0.396527777777778" top="0.75" bottom="0.6965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85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7.57"/>
    <col collapsed="false" customWidth="true" hidden="false" outlineLevel="0" max="31" min="31" style="4" width="7.41"/>
    <col collapsed="false" customWidth="true" hidden="false" outlineLevel="0" max="32" min="32" style="4" width="5.7"/>
    <col collapsed="false" customWidth="true" hidden="false" outlineLevel="0" max="33" min="33" style="4" width="8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7.57"/>
    <col collapsed="false" customWidth="true" hidden="false" outlineLevel="0" max="48" min="48" style="4" width="7.41"/>
    <col collapsed="false" customWidth="true" hidden="false" outlineLevel="0" max="49" min="49" style="4" width="5.7"/>
    <col collapsed="false" customWidth="true" hidden="false" outlineLevel="0" max="50" min="50" style="4" width="8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Муниципальное бюджетное учреждение "Савинский спортивный комплекс "Атлант""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415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415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3722003091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3722003091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3722003091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 Ивановская обл. Савинский р-н, д.Шестуниха, ул.Молодежная, 12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416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416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417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417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417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418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418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418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419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419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419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420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420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420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5" hidden="false" customHeight="false" outlineLevel="0" collapsed="false">
      <c r="A19" s="67" t="s">
        <v>60</v>
      </c>
      <c r="B19" s="68" t="s">
        <v>40</v>
      </c>
      <c r="C19" s="66"/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5" hidden="false" customHeight="false" outlineLevel="0" collapsed="false">
      <c r="A20" s="67" t="s">
        <v>62</v>
      </c>
      <c r="B20" s="68" t="s">
        <v>43</v>
      </c>
      <c r="C20" s="66"/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419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420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1200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1200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1200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0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1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1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8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8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8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04" t="n">
        <f aca="false">X38</f>
        <v>1</v>
      </c>
      <c r="H38" s="104"/>
      <c r="I38" s="104"/>
      <c r="J38" s="104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1</v>
      </c>
      <c r="H50" s="103"/>
      <c r="I50" s="103" t="n">
        <v>1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1</v>
      </c>
      <c r="Y50" s="35"/>
      <c r="Z50" s="35" t="n">
        <v>1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1</v>
      </c>
      <c r="AP50" s="35"/>
      <c r="AQ50" s="35" t="n">
        <v>1</v>
      </c>
      <c r="AR50" s="35"/>
    </row>
    <row r="51" customFormat="false" ht="29.8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37" t="s">
        <v>105</v>
      </c>
      <c r="Y52" s="37"/>
      <c r="Z52" s="37"/>
      <c r="AA52" s="37"/>
      <c r="AI52" s="36" t="s">
        <v>32</v>
      </c>
      <c r="AJ52" s="37" t="s">
        <v>68</v>
      </c>
      <c r="AK52" s="37"/>
      <c r="AL52" s="37"/>
      <c r="AM52" s="37"/>
      <c r="AN52" s="37"/>
      <c r="AO52" s="37" t="s">
        <v>105</v>
      </c>
      <c r="AP52" s="37"/>
      <c r="AQ52" s="37"/>
      <c r="AR52" s="37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29</v>
      </c>
      <c r="AP53" s="29"/>
      <c r="AQ53" s="29"/>
      <c r="AR53" s="29"/>
    </row>
    <row r="54" customFormat="false" ht="13.8" hidden="false" customHeight="false" outlineLevel="0" collapsed="false">
      <c r="A54" s="154" t="s">
        <v>92</v>
      </c>
      <c r="B54" s="123" t="s">
        <v>107</v>
      </c>
      <c r="C54" s="123"/>
      <c r="D54" s="123"/>
      <c r="E54" s="123"/>
      <c r="F54" s="123"/>
      <c r="G54" s="169" t="n">
        <v>0</v>
      </c>
      <c r="H54" s="169"/>
      <c r="I54" s="169"/>
      <c r="J54" s="169"/>
      <c r="R54" s="13" t="s">
        <v>92</v>
      </c>
      <c r="S54" s="34" t="s">
        <v>107</v>
      </c>
      <c r="T54" s="34"/>
      <c r="U54" s="34"/>
      <c r="V54" s="34"/>
      <c r="W54" s="34"/>
      <c r="X54" s="32" t="n">
        <f aca="false">-X5</f>
        <v>-0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f aca="false">-AO5</f>
        <v>-0</v>
      </c>
      <c r="AP54" s="32"/>
      <c r="AQ54" s="32"/>
      <c r="AR54" s="32"/>
    </row>
    <row r="55" customFormat="false" ht="13.8" hidden="false" customHeight="false" outlineLevel="0" collapsed="false">
      <c r="A55" s="154" t="s">
        <v>94</v>
      </c>
      <c r="B55" s="123" t="s">
        <v>108</v>
      </c>
      <c r="C55" s="123"/>
      <c r="D55" s="123"/>
      <c r="E55" s="123"/>
      <c r="F55" s="123"/>
      <c r="G55" s="169" t="n">
        <v>0</v>
      </c>
      <c r="H55" s="169"/>
      <c r="I55" s="169"/>
      <c r="J55" s="169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3.8" hidden="false" customHeight="false" outlineLevel="0" collapsed="false">
      <c r="A56" s="154" t="s">
        <v>109</v>
      </c>
      <c r="B56" s="123" t="s">
        <v>110</v>
      </c>
      <c r="C56" s="123"/>
      <c r="D56" s="123"/>
      <c r="E56" s="123"/>
      <c r="F56" s="123"/>
      <c r="G56" s="169" t="n">
        <v>0</v>
      </c>
      <c r="H56" s="169"/>
      <c r="I56" s="169"/>
      <c r="J56" s="169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25</v>
      </c>
      <c r="AP56" s="32"/>
      <c r="AQ56" s="32"/>
      <c r="AR56" s="32"/>
    </row>
    <row r="57" customFormat="false" ht="13.8" hidden="false" customHeight="false" outlineLevel="0" collapsed="false">
      <c r="A57" s="154" t="s">
        <v>111</v>
      </c>
      <c r="B57" s="123" t="s">
        <v>112</v>
      </c>
      <c r="C57" s="123"/>
      <c r="D57" s="123"/>
      <c r="E57" s="123"/>
      <c r="F57" s="123"/>
      <c r="G57" s="169" t="n">
        <v>0</v>
      </c>
      <c r="H57" s="169"/>
      <c r="I57" s="169"/>
      <c r="J57" s="169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4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5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100</v>
      </c>
      <c r="H60" s="179"/>
      <c r="I60" s="179" t="n">
        <v>10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100</v>
      </c>
      <c r="Y60" s="79"/>
      <c r="Z60" s="79" t="n">
        <v>10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100</v>
      </c>
      <c r="AP60" s="79"/>
      <c r="AQ60" s="79" t="n">
        <v>10</v>
      </c>
      <c r="AR60" s="79"/>
    </row>
    <row r="61" customFormat="false" ht="15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100</v>
      </c>
      <c r="H61" s="179"/>
      <c r="I61" s="179" t="n">
        <v>10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100</v>
      </c>
      <c r="Y61" s="79"/>
      <c r="Z61" s="79" t="n">
        <v>10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100</v>
      </c>
      <c r="AP61" s="79"/>
      <c r="AQ61" s="79" t="n">
        <v>10</v>
      </c>
      <c r="AR61" s="79"/>
    </row>
    <row r="62" customFormat="false" ht="15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25</v>
      </c>
      <c r="AP62" s="79"/>
      <c r="AQ62" s="79" t="n">
        <v>0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6643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5090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7515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84.4</v>
      </c>
      <c r="F74" s="188"/>
      <c r="G74" s="188"/>
      <c r="H74" s="188" t="n">
        <v>0</v>
      </c>
      <c r="I74" s="188"/>
      <c r="J74" s="188"/>
      <c r="K74" s="189" t="n">
        <f aca="false">(E74*1000)/E73</f>
        <v>12.705103116062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54.23</v>
      </c>
      <c r="W74" s="54"/>
      <c r="X74" s="54"/>
      <c r="Y74" s="192" t="n">
        <v>0</v>
      </c>
      <c r="Z74" s="192"/>
      <c r="AA74" s="192"/>
      <c r="AB74" s="55" t="n">
        <f aca="false">(V74*1000)/V73</f>
        <v>10.6542239685658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67.513</v>
      </c>
      <c r="AN74" s="54"/>
      <c r="AO74" s="54"/>
      <c r="AP74" s="192"/>
      <c r="AQ74" s="192"/>
      <c r="AR74" s="192"/>
      <c r="AS74" s="55" t="n">
        <f aca="false">(AM74*1000)/AM73</f>
        <v>8.98376580172987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150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90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235</v>
      </c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7.3</v>
      </c>
      <c r="F78" s="188"/>
      <c r="G78" s="188"/>
      <c r="H78" s="188" t="n">
        <v>0</v>
      </c>
      <c r="I78" s="188"/>
      <c r="J78" s="188"/>
      <c r="K78" s="189" t="n">
        <f aca="false">(E78*1000)/E77</f>
        <v>48.6666666666667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4.08</v>
      </c>
      <c r="W78" s="54"/>
      <c r="X78" s="54"/>
      <c r="Y78" s="192" t="n">
        <v>0</v>
      </c>
      <c r="Z78" s="192"/>
      <c r="AA78" s="192"/>
      <c r="AB78" s="55" t="n">
        <f aca="false">(V78*1000)/V77</f>
        <v>45.3333333333333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9.825</v>
      </c>
      <c r="AN78" s="54"/>
      <c r="AO78" s="54"/>
      <c r="AP78" s="192"/>
      <c r="AQ78" s="192"/>
      <c r="AR78" s="192"/>
      <c r="AS78" s="55" t="n">
        <f aca="false">(AM78*1000)/AM77</f>
        <v>41.8085106382979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22873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26930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27894</v>
      </c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227.4</v>
      </c>
      <c r="F82" s="188"/>
      <c r="G82" s="188"/>
      <c r="H82" s="188" t="n">
        <v>0</v>
      </c>
      <c r="I82" s="188"/>
      <c r="J82" s="188"/>
      <c r="K82" s="189" t="n">
        <f aca="false">(E82*1000)/E81</f>
        <v>9.94185283959253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274.95</v>
      </c>
      <c r="W82" s="54"/>
      <c r="X82" s="54"/>
      <c r="Y82" s="192" t="n">
        <v>0</v>
      </c>
      <c r="Z82" s="192"/>
      <c r="AA82" s="192"/>
      <c r="AB82" s="55" t="n">
        <f aca="false">(V82*1000)/V81</f>
        <v>10.2098031934645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223.52</v>
      </c>
      <c r="AN82" s="54"/>
      <c r="AO82" s="54"/>
      <c r="AP82" s="192"/>
      <c r="AQ82" s="192"/>
      <c r="AR82" s="192"/>
      <c r="AS82" s="55" t="n">
        <f aca="false">(AM82*1000)/AM81</f>
        <v>8.01319280131928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75.57</v>
      </c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3.272</v>
      </c>
      <c r="AQ86" s="192"/>
      <c r="AR86" s="192"/>
      <c r="AS86" s="55" t="e">
        <f aca="false">(AM86*1000)/AM85</f>
        <v>#DIV/0!</v>
      </c>
      <c r="AT86" s="56" t="n">
        <f aca="false">(AP86*1000)/AP85</f>
        <v>43.2976048696573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/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196" t="s">
        <v>188</v>
      </c>
      <c r="C94" s="196" t="s">
        <v>170</v>
      </c>
      <c r="D94" s="196"/>
      <c r="E94" s="196"/>
      <c r="F94" s="196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106" t="s">
        <v>188</v>
      </c>
      <c r="T94" s="106" t="s">
        <v>170</v>
      </c>
      <c r="U94" s="106"/>
      <c r="V94" s="106"/>
      <c r="W94" s="106"/>
      <c r="X94" s="107" t="s">
        <v>171</v>
      </c>
      <c r="Y94" s="107" t="s">
        <v>172</v>
      </c>
      <c r="Z94" s="107" t="s">
        <v>173</v>
      </c>
      <c r="AA94" s="107" t="s">
        <v>174</v>
      </c>
      <c r="AB94" s="107" t="s">
        <v>189</v>
      </c>
      <c r="AC94" s="107" t="s">
        <v>176</v>
      </c>
      <c r="AD94" s="107"/>
      <c r="AE94" s="107"/>
      <c r="AF94" s="107"/>
      <c r="AG94" s="107"/>
      <c r="AI94" s="105" t="s">
        <v>32</v>
      </c>
      <c r="AJ94" s="106" t="s">
        <v>188</v>
      </c>
      <c r="AK94" s="106" t="s">
        <v>170</v>
      </c>
      <c r="AL94" s="106"/>
      <c r="AM94" s="106"/>
      <c r="AN94" s="106"/>
      <c r="AO94" s="107" t="s">
        <v>171</v>
      </c>
      <c r="AP94" s="107" t="s">
        <v>172</v>
      </c>
      <c r="AQ94" s="107" t="s">
        <v>173</v>
      </c>
      <c r="AR94" s="107" t="s">
        <v>174</v>
      </c>
      <c r="AS94" s="107" t="s">
        <v>189</v>
      </c>
      <c r="AT94" s="107" t="s">
        <v>176</v>
      </c>
      <c r="AU94" s="107"/>
      <c r="AV94" s="107"/>
      <c r="AW94" s="107"/>
      <c r="AX94" s="107"/>
    </row>
    <row r="95" customFormat="false" ht="46.5" hidden="false" customHeight="true" outlineLevel="0" collapsed="false">
      <c r="A95" s="95"/>
      <c r="B95" s="196"/>
      <c r="C95" s="196"/>
      <c r="D95" s="196"/>
      <c r="E95" s="196"/>
      <c r="F95" s="196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106"/>
      <c r="T95" s="106"/>
      <c r="U95" s="106"/>
      <c r="V95" s="106"/>
      <c r="W95" s="106"/>
      <c r="X95" s="107"/>
      <c r="Y95" s="107"/>
      <c r="Z95" s="107"/>
      <c r="AA95" s="107"/>
      <c r="AB95" s="107"/>
      <c r="AC95" s="108" t="s">
        <v>177</v>
      </c>
      <c r="AD95" s="109" t="s">
        <v>178</v>
      </c>
      <c r="AE95" s="109" t="s">
        <v>179</v>
      </c>
      <c r="AF95" s="109" t="s">
        <v>180</v>
      </c>
      <c r="AG95" s="108" t="s">
        <v>181</v>
      </c>
      <c r="AI95" s="105"/>
      <c r="AJ95" s="106"/>
      <c r="AK95" s="106"/>
      <c r="AL95" s="106"/>
      <c r="AM95" s="106"/>
      <c r="AN95" s="106"/>
      <c r="AO95" s="107"/>
      <c r="AP95" s="107"/>
      <c r="AQ95" s="107"/>
      <c r="AR95" s="107"/>
      <c r="AS95" s="107"/>
      <c r="AT95" s="108" t="s">
        <v>177</v>
      </c>
      <c r="AU95" s="109" t="s">
        <v>178</v>
      </c>
      <c r="AV95" s="109" t="s">
        <v>179</v>
      </c>
      <c r="AW95" s="109" t="s">
        <v>180</v>
      </c>
      <c r="AX95" s="108" t="s">
        <v>181</v>
      </c>
    </row>
    <row r="96" customFormat="false" ht="55.15" hidden="false" customHeight="true" outlineLevel="0" collapsed="false">
      <c r="A96" s="167" t="s">
        <v>39</v>
      </c>
      <c r="B96" s="200" t="str">
        <f aca="false">C5</f>
        <v>Муниципальное бюджетное учреждение "Савинский спортивный комплекс "Атлант""</v>
      </c>
      <c r="C96" s="200" t="str">
        <f aca="false">T96</f>
        <v>Энергосбережение и повышение энергетической эффективности в МБУ Савинский СК "Атлант"</v>
      </c>
      <c r="D96" s="200"/>
      <c r="E96" s="200"/>
      <c r="F96" s="200"/>
      <c r="G96" s="202" t="str">
        <f aca="false">X96</f>
        <v>приказ директора от 21.02.2025 № 17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Муниципальное бюджетное учреждение "Савинский спортивный комплекс "Атлант""</v>
      </c>
      <c r="T96" s="74" t="s">
        <v>421</v>
      </c>
      <c r="U96" s="74"/>
      <c r="V96" s="74"/>
      <c r="W96" s="74"/>
      <c r="X96" s="203" t="s">
        <v>422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423</v>
      </c>
      <c r="AK96" s="74" t="s">
        <v>421</v>
      </c>
      <c r="AL96" s="74"/>
      <c r="AM96" s="74"/>
      <c r="AN96" s="74"/>
      <c r="AO96" s="203" t="s">
        <v>424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" hidden="false" customHeight="fals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51" t="s">
        <v>42</v>
      </c>
      <c r="S97" s="234"/>
      <c r="T97" s="41"/>
      <c r="U97" s="41"/>
      <c r="V97" s="41"/>
      <c r="W97" s="41"/>
      <c r="X97" s="114"/>
      <c r="Y97" s="75"/>
      <c r="Z97" s="75"/>
      <c r="AA97" s="75"/>
      <c r="AB97" s="59"/>
      <c r="AC97" s="75"/>
      <c r="AD97" s="75"/>
      <c r="AE97" s="75"/>
      <c r="AF97" s="75"/>
      <c r="AG97" s="75"/>
      <c r="AI97" s="51" t="s">
        <v>42</v>
      </c>
      <c r="AJ97" s="234"/>
      <c r="AK97" s="41"/>
      <c r="AL97" s="41"/>
      <c r="AM97" s="41"/>
      <c r="AN97" s="41"/>
      <c r="AO97" s="114"/>
      <c r="AP97" s="75"/>
      <c r="AQ97" s="75"/>
      <c r="AR97" s="75"/>
      <c r="AS97" s="59"/>
      <c r="AT97" s="75"/>
      <c r="AU97" s="75"/>
      <c r="AV97" s="75"/>
      <c r="AW97" s="75"/>
      <c r="AX97" s="75"/>
    </row>
    <row r="98" customFormat="false" ht="15.75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9" t="s">
        <v>286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I98" s="9" t="s">
        <v>185</v>
      </c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</row>
    <row r="99" customFormat="false" ht="15" hidden="false" customHeight="fals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 t="s">
        <v>32</v>
      </c>
      <c r="S99" s="106" t="s">
        <v>287</v>
      </c>
      <c r="T99" s="106"/>
      <c r="U99" s="106"/>
      <c r="V99" s="106"/>
      <c r="W99" s="106"/>
      <c r="X99" s="106"/>
      <c r="Y99" s="106"/>
      <c r="Z99" s="106" t="s">
        <v>193</v>
      </c>
      <c r="AA99" s="106"/>
      <c r="AB99" s="106"/>
      <c r="AC99" s="106"/>
      <c r="AD99" s="106" t="s">
        <v>194</v>
      </c>
      <c r="AE99" s="106"/>
      <c r="AF99" s="106"/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</row>
    <row r="100" customFormat="false" ht="13.3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06" t="s">
        <v>177</v>
      </c>
      <c r="AA100" s="106"/>
      <c r="AB100" s="106"/>
      <c r="AC100" s="107" t="s">
        <v>195</v>
      </c>
      <c r="AD100" s="107" t="s">
        <v>196</v>
      </c>
      <c r="AE100" s="107"/>
      <c r="AF100" s="106" t="s">
        <v>197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7"/>
      <c r="AU100" s="107"/>
      <c r="AV100" s="107"/>
      <c r="AW100" s="106"/>
      <c r="AX100" s="106"/>
    </row>
    <row r="101" customFormat="false" ht="26.85" hidden="false" customHeight="tru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05"/>
      <c r="S101" s="106"/>
      <c r="T101" s="106"/>
      <c r="U101" s="106"/>
      <c r="V101" s="106"/>
      <c r="W101" s="106"/>
      <c r="X101" s="106"/>
      <c r="Y101" s="106"/>
      <c r="Z101" s="119" t="s">
        <v>178</v>
      </c>
      <c r="AA101" s="208" t="s">
        <v>179</v>
      </c>
      <c r="AB101" s="208" t="s">
        <v>180</v>
      </c>
      <c r="AC101" s="107"/>
      <c r="AD101" s="107" t="s">
        <v>198</v>
      </c>
      <c r="AE101" s="107" t="s">
        <v>199</v>
      </c>
      <c r="AF101" s="106" t="s">
        <v>134</v>
      </c>
      <c r="AG101" s="106"/>
      <c r="AI101" s="105" t="s">
        <v>32</v>
      </c>
      <c r="AJ101" s="106" t="s">
        <v>287</v>
      </c>
      <c r="AK101" s="106"/>
      <c r="AL101" s="106"/>
      <c r="AM101" s="106"/>
      <c r="AN101" s="106"/>
      <c r="AO101" s="106"/>
      <c r="AP101" s="106"/>
      <c r="AQ101" s="119" t="s">
        <v>193</v>
      </c>
      <c r="AR101" s="208"/>
      <c r="AS101" s="208"/>
      <c r="AT101" s="107"/>
      <c r="AU101" s="107" t="s">
        <v>194</v>
      </c>
      <c r="AV101" s="107"/>
      <c r="AW101" s="106"/>
      <c r="AX101" s="106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39</v>
      </c>
      <c r="S102" s="191" t="s">
        <v>288</v>
      </c>
      <c r="T102" s="191"/>
      <c r="U102" s="191"/>
      <c r="V102" s="191"/>
      <c r="W102" s="191"/>
      <c r="X102" s="191"/>
      <c r="Y102" s="191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191"/>
      <c r="AK102" s="191"/>
      <c r="AL102" s="191"/>
      <c r="AM102" s="191"/>
      <c r="AN102" s="191"/>
      <c r="AO102" s="191"/>
      <c r="AP102" s="191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42</v>
      </c>
      <c r="S103" s="34" t="s">
        <v>201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75" t="n">
        <v>0</v>
      </c>
      <c r="AC103" s="75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75"/>
      <c r="AT103" s="75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 t="s">
        <v>292</v>
      </c>
      <c r="AK104" s="9"/>
      <c r="AL104" s="9"/>
      <c r="AM104" s="9"/>
      <c r="AN104" s="9"/>
      <c r="AO104" s="9"/>
      <c r="AP104" s="9"/>
      <c r="AQ104" s="9" t="n">
        <v>0</v>
      </c>
      <c r="AR104" s="9" t="n">
        <v>0</v>
      </c>
      <c r="AS104" s="9" t="n">
        <v>0</v>
      </c>
      <c r="AT104" s="9"/>
      <c r="AU104" s="9"/>
      <c r="AV104" s="9"/>
      <c r="AW104" s="9"/>
      <c r="AX104" s="9"/>
    </row>
    <row r="105" s="253" customFormat="true" ht="38.2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H105" s="252"/>
      <c r="AI105" s="244" t="s">
        <v>42</v>
      </c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5"/>
      <c r="AT105" s="215"/>
      <c r="AU105" s="215"/>
      <c r="AV105" s="215"/>
      <c r="AW105" s="215"/>
      <c r="AX105" s="215"/>
    </row>
    <row r="106" s="253" customFormat="true" ht="73.5" hidden="false" customHeight="fals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6"/>
      <c r="AT106" s="216"/>
      <c r="AU106" s="216"/>
      <c r="AV106" s="216"/>
      <c r="AW106" s="216"/>
      <c r="AX106" s="216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  <c r="AI107" s="51" t="s">
        <v>185</v>
      </c>
      <c r="AJ107" s="59"/>
      <c r="AK107" s="59"/>
      <c r="AL107" s="59"/>
      <c r="AM107" s="59"/>
      <c r="AN107" s="59"/>
      <c r="AO107" s="59"/>
      <c r="AP107" s="59"/>
      <c r="AQ107" s="75"/>
      <c r="AR107" s="75"/>
      <c r="AS107" s="75"/>
      <c r="AT107" s="75"/>
      <c r="AU107" s="59"/>
      <c r="AV107" s="75"/>
      <c r="AW107" s="32"/>
      <c r="AX107" s="32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191"/>
      <c r="T108" s="191"/>
      <c r="U108" s="191"/>
      <c r="V108" s="75"/>
      <c r="W108" s="75"/>
      <c r="X108" s="75"/>
      <c r="Y108" s="112"/>
      <c r="Z108" s="112"/>
      <c r="AA108" s="112"/>
      <c r="AB108" s="75"/>
      <c r="AC108" s="75"/>
      <c r="AD108" s="75"/>
      <c r="AE108" s="75"/>
      <c r="AF108" s="75"/>
      <c r="AG108" s="75"/>
      <c r="AI108" s="51" t="s">
        <v>186</v>
      </c>
      <c r="AJ108" s="191"/>
      <c r="AK108" s="191"/>
      <c r="AL108" s="191"/>
      <c r="AM108" s="59"/>
      <c r="AN108" s="59"/>
      <c r="AO108" s="59"/>
      <c r="AP108" s="35"/>
      <c r="AQ108" s="112"/>
      <c r="AR108" s="112"/>
      <c r="AS108" s="75"/>
      <c r="AT108" s="75"/>
      <c r="AU108" s="59"/>
      <c r="AV108" s="75"/>
      <c r="AW108" s="75"/>
      <c r="AX108" s="75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ki4qOn4WUcYwu+NhOJoIPv0EFeZ3KaymrBWUS5wlNhv9vkwnGd29SHEhhkDMXUvDFW3pLpJ8+MfqyaRyTHSfnA==" saltValue="nve0KzAAXxcI+QYrAhE1Fg==" spinCount="100000" sheet="true" objects="true" scenarios="true"/>
  <mergeCells count="725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T97:W97"/>
    <mergeCell ref="AK97:AN97"/>
    <mergeCell ref="C98:F98"/>
    <mergeCell ref="R98:AG98"/>
    <mergeCell ref="AI98:AX98"/>
    <mergeCell ref="C99:F99"/>
    <mergeCell ref="R99:R101"/>
    <mergeCell ref="S99:Y101"/>
    <mergeCell ref="Z99:AC99"/>
    <mergeCell ref="AD99:AG99"/>
    <mergeCell ref="AI99:AI101"/>
    <mergeCell ref="AJ99:AP101"/>
    <mergeCell ref="AQ99:AT99"/>
    <mergeCell ref="AU99:AX99"/>
    <mergeCell ref="A100:P100"/>
    <mergeCell ref="Z100:AB100"/>
    <mergeCell ref="AC100:AC101"/>
    <mergeCell ref="AD100:AE100"/>
    <mergeCell ref="AF100:AG100"/>
    <mergeCell ref="AQ100:AS100"/>
    <mergeCell ref="AT100:AT101"/>
    <mergeCell ref="AU100:AV100"/>
    <mergeCell ref="AW100:AX100"/>
    <mergeCell ref="A101:A103"/>
    <mergeCell ref="B101:H103"/>
    <mergeCell ref="I101:L101"/>
    <mergeCell ref="M101:P101"/>
    <mergeCell ref="AF101:AG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AD102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X35:AA38 AB97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</dataValidations>
  <hyperlinks>
    <hyperlink ref="C13" r:id="rId1" display="savino.atlant@yandex.ru"/>
    <hyperlink ref="T13" r:id="rId2" display="savino.atlant@yandex.ru"/>
    <hyperlink ref="AK13" r:id="rId3" display="savino.atlant@yandex.ru"/>
    <hyperlink ref="C22" r:id="rId4" display="savino.atlant@yandex.ru"/>
  </hyperlinks>
  <printOptions headings="false" gridLines="false" gridLinesSet="true" horizontalCentered="false" verticalCentered="false"/>
  <pageMargins left="0.465972222222222" right="0.413888888888889" top="0.363888888888889" bottom="0.508333333333333" header="0.0986111111111111" footer="0.24305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6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"/>
    <col collapsed="false" customWidth="true" hidden="false" outlineLevel="0" max="31" min="31" style="4" width="9"/>
    <col collapsed="false" customWidth="true" hidden="false" outlineLevel="0" max="32" min="32" style="4" width="8"/>
    <col collapsed="false" customWidth="true" hidden="false" outlineLevel="0" max="33" min="33" style="4" width="8.57"/>
    <col collapsed="false" customWidth="true" hidden="false" outlineLevel="0" max="34" min="34" style="156" width="8.57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0"/>
    <col collapsed="false" customWidth="true" hidden="false" outlineLevel="0" max="48" min="48" style="4" width="9"/>
    <col collapsed="false" customWidth="true" hidden="false" outlineLevel="0" max="49" min="49" style="4" width="8"/>
    <col collapsed="false" customWidth="true" hidden="false" outlineLevel="0" max="50" min="50" style="4" width="8.57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МКДОУ Архиповский детский сад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425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425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3722002901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3722002901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3722002901</v>
      </c>
      <c r="AL6" s="12"/>
      <c r="AM6" s="12"/>
      <c r="AN6" s="12"/>
      <c r="AO6" s="12"/>
      <c r="AP6" s="12"/>
      <c r="AQ6" s="12"/>
      <c r="AR6" s="12"/>
    </row>
    <row r="7" customFormat="false" ht="23.85" hidden="false" customHeight="true" outlineLevel="0" collapsed="false">
      <c r="A7" s="67" t="n">
        <v>3</v>
      </c>
      <c r="B7" s="68" t="s">
        <v>36</v>
      </c>
      <c r="C7" s="69" t="str">
        <f aca="false">T7</f>
        <v>155700, Ивановская область, Савинский район, село Архиповка, переулок Школьный, дом 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426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426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427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427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427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407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407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407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428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428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428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429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429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429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5" hidden="false" customHeight="false" outlineLevel="0" collapsed="false">
      <c r="A19" s="67" t="s">
        <v>60</v>
      </c>
      <c r="B19" s="68" t="s">
        <v>40</v>
      </c>
      <c r="C19" s="66"/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5" hidden="false" customHeight="false" outlineLevel="0" collapsed="false">
      <c r="A20" s="67" t="s">
        <v>62</v>
      </c>
      <c r="B20" s="68" t="s">
        <v>43</v>
      </c>
      <c r="C20" s="66"/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5" hidden="false" customHeight="false" outlineLevel="0" collapsed="false">
      <c r="A21" s="67" t="s">
        <v>64</v>
      </c>
      <c r="B21" s="68" t="s">
        <v>46</v>
      </c>
      <c r="C21" s="66"/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5" hidden="false" customHeight="false" outlineLevel="0" collapsed="false">
      <c r="A22" s="67" t="s">
        <v>65</v>
      </c>
      <c r="B22" s="68" t="s">
        <v>48</v>
      </c>
      <c r="C22" s="235"/>
      <c r="D22" s="235"/>
      <c r="E22" s="235"/>
      <c r="F22" s="235"/>
      <c r="G22" s="235"/>
      <c r="H22" s="235"/>
      <c r="I22" s="235"/>
      <c r="J22" s="235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1161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1161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1161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1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12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12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10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f aca="false">-X364</f>
        <v>-0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f aca="false">-AO374</f>
        <v>-0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s="261" customFormat="true" ht="42.6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K45" s="155"/>
      <c r="L45" s="155"/>
      <c r="M45" s="155"/>
      <c r="N45" s="155"/>
      <c r="O45" s="155"/>
      <c r="P45" s="155"/>
      <c r="Q45" s="156"/>
      <c r="R45" s="105" t="s">
        <v>32</v>
      </c>
      <c r="S45" s="259" t="s">
        <v>68</v>
      </c>
      <c r="T45" s="259"/>
      <c r="U45" s="259"/>
      <c r="V45" s="259"/>
      <c r="W45" s="259"/>
      <c r="X45" s="260" t="s">
        <v>97</v>
      </c>
      <c r="Y45" s="260"/>
      <c r="Z45" s="260" t="s">
        <v>98</v>
      </c>
      <c r="AA45" s="260"/>
      <c r="AH45" s="262"/>
      <c r="AI45" s="105" t="s">
        <v>32</v>
      </c>
      <c r="AJ45" s="259" t="s">
        <v>68</v>
      </c>
      <c r="AK45" s="259"/>
      <c r="AL45" s="259"/>
      <c r="AM45" s="259"/>
      <c r="AN45" s="259"/>
      <c r="AO45" s="260" t="s">
        <v>97</v>
      </c>
      <c r="AP45" s="260"/>
      <c r="AQ45" s="260" t="s">
        <v>98</v>
      </c>
      <c r="AR45" s="260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2</v>
      </c>
      <c r="H46" s="103"/>
      <c r="I46" s="103" t="n">
        <v>2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2</v>
      </c>
      <c r="Y46" s="35"/>
      <c r="Z46" s="35" t="n">
        <v>2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2</v>
      </c>
      <c r="AP46" s="35"/>
      <c r="AQ46" s="35" t="n">
        <v>2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1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1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1</v>
      </c>
      <c r="AR47" s="35"/>
    </row>
    <row r="48" customFormat="false" ht="15" hidden="false" customHeight="tru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s">
        <v>39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32.1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0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110</v>
      </c>
      <c r="H60" s="169"/>
      <c r="I60" s="169" t="n">
        <v>3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110</v>
      </c>
      <c r="Y60" s="79"/>
      <c r="Z60" s="79" t="n">
        <v>3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110</v>
      </c>
      <c r="AP60" s="79"/>
      <c r="AQ60" s="79" t="n">
        <v>3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54</v>
      </c>
      <c r="H61" s="169"/>
      <c r="I61" s="169" t="n">
        <v>3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54</v>
      </c>
      <c r="Y61" s="79"/>
      <c r="Z61" s="79" t="n">
        <v>3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54</v>
      </c>
      <c r="AP61" s="79"/>
      <c r="AQ61" s="79" t="n">
        <v>3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2</v>
      </c>
      <c r="H62" s="169"/>
      <c r="I62" s="169" t="n">
        <v>3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2</v>
      </c>
      <c r="Y62" s="79"/>
      <c r="Z62" s="79" t="n">
        <v>3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2</v>
      </c>
      <c r="AP62" s="79"/>
      <c r="AQ62" s="79" t="s">
        <v>45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1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1161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18919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17164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28517.94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231.031</v>
      </c>
      <c r="F74" s="188"/>
      <c r="G74" s="188"/>
      <c r="H74" s="188" t="n">
        <v>0</v>
      </c>
      <c r="I74" s="188"/>
      <c r="J74" s="188"/>
      <c r="K74" s="189" t="n">
        <f aca="false">(E74*1000)/E73</f>
        <v>12.211586236059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181.5</v>
      </c>
      <c r="W74" s="54"/>
      <c r="X74" s="54"/>
      <c r="Y74" s="192" t="n">
        <v>0</v>
      </c>
      <c r="Z74" s="192"/>
      <c r="AA74" s="192"/>
      <c r="AB74" s="55" t="n">
        <f aca="false">(V74*1000)/V73</f>
        <v>10.5744581682591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180.1</v>
      </c>
      <c r="AN74" s="54"/>
      <c r="AO74" s="54"/>
      <c r="AP74" s="192"/>
      <c r="AQ74" s="192"/>
      <c r="AR74" s="192"/>
      <c r="AS74" s="55" t="n">
        <f aca="false">(AM74*1000)/AM73</f>
        <v>6.3153229160311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142.467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159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228.564</v>
      </c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625.011</v>
      </c>
      <c r="F76" s="188"/>
      <c r="G76" s="188"/>
      <c r="H76" s="188" t="n">
        <v>0</v>
      </c>
      <c r="I76" s="188"/>
      <c r="J76" s="188"/>
      <c r="K76" s="189" t="n">
        <f aca="false">(E76*1000)/E75</f>
        <v>4387.05805554971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620.2</v>
      </c>
      <c r="W76" s="54"/>
      <c r="X76" s="54"/>
      <c r="Y76" s="192" t="n">
        <v>0</v>
      </c>
      <c r="Z76" s="192"/>
      <c r="AA76" s="192"/>
      <c r="AB76" s="55" t="n">
        <f aca="false">(V76*1000)/V75</f>
        <v>3900.62893081761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740</v>
      </c>
      <c r="AN76" s="54"/>
      <c r="AO76" s="54"/>
      <c r="AP76" s="192"/>
      <c r="AQ76" s="192"/>
      <c r="AR76" s="192"/>
      <c r="AS76" s="55" t="n">
        <f aca="false">(AM76*1000)/AM75</f>
        <v>3237.60522216972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722.152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705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502.272</v>
      </c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34.994</v>
      </c>
      <c r="F78" s="188"/>
      <c r="G78" s="188"/>
      <c r="H78" s="188" t="n">
        <v>0</v>
      </c>
      <c r="I78" s="188"/>
      <c r="J78" s="188"/>
      <c r="K78" s="189" t="n">
        <f aca="false">(E78*1000)/E77</f>
        <v>48.457942372243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32</v>
      </c>
      <c r="W78" s="54"/>
      <c r="X78" s="54"/>
      <c r="Y78" s="192" t="n">
        <v>0</v>
      </c>
      <c r="Z78" s="192"/>
      <c r="AA78" s="192"/>
      <c r="AB78" s="55" t="n">
        <f aca="false">(V78*1000)/V77</f>
        <v>45.3900709219858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21</v>
      </c>
      <c r="AN78" s="54"/>
      <c r="AO78" s="54"/>
      <c r="AP78" s="192"/>
      <c r="AQ78" s="192"/>
      <c r="AR78" s="192"/>
      <c r="AS78" s="55" t="n">
        <f aca="false">(AM78*1000)/AM77</f>
        <v>41.8100152905199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106" t="s">
        <v>188</v>
      </c>
      <c r="T94" s="106" t="s">
        <v>170</v>
      </c>
      <c r="U94" s="106"/>
      <c r="V94" s="106"/>
      <c r="W94" s="106"/>
      <c r="X94" s="107" t="s">
        <v>171</v>
      </c>
      <c r="Y94" s="107" t="s">
        <v>172</v>
      </c>
      <c r="Z94" s="107" t="s">
        <v>173</v>
      </c>
      <c r="AA94" s="107" t="s">
        <v>174</v>
      </c>
      <c r="AB94" s="107" t="s">
        <v>189</v>
      </c>
      <c r="AC94" s="107" t="s">
        <v>176</v>
      </c>
      <c r="AD94" s="107"/>
      <c r="AE94" s="107"/>
      <c r="AF94" s="107"/>
      <c r="AG94" s="107"/>
      <c r="AI94" s="105" t="s">
        <v>32</v>
      </c>
      <c r="AJ94" s="106" t="s">
        <v>188</v>
      </c>
      <c r="AK94" s="106" t="s">
        <v>170</v>
      </c>
      <c r="AL94" s="106"/>
      <c r="AM94" s="106"/>
      <c r="AN94" s="106"/>
      <c r="AO94" s="107" t="s">
        <v>171</v>
      </c>
      <c r="AP94" s="107" t="s">
        <v>172</v>
      </c>
      <c r="AQ94" s="107" t="s">
        <v>173</v>
      </c>
      <c r="AR94" s="107" t="s">
        <v>174</v>
      </c>
      <c r="AS94" s="107" t="s">
        <v>189</v>
      </c>
      <c r="AT94" s="107" t="s">
        <v>176</v>
      </c>
      <c r="AU94" s="107"/>
      <c r="AV94" s="107"/>
      <c r="AW94" s="107"/>
      <c r="AX94" s="107"/>
    </row>
    <row r="95" customFormat="false" ht="46.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106"/>
      <c r="T95" s="106"/>
      <c r="U95" s="106"/>
      <c r="V95" s="106"/>
      <c r="W95" s="106"/>
      <c r="X95" s="107"/>
      <c r="Y95" s="107"/>
      <c r="Z95" s="107"/>
      <c r="AA95" s="107"/>
      <c r="AB95" s="107"/>
      <c r="AC95" s="108" t="s">
        <v>177</v>
      </c>
      <c r="AD95" s="109" t="s">
        <v>178</v>
      </c>
      <c r="AE95" s="109" t="s">
        <v>179</v>
      </c>
      <c r="AF95" s="109" t="s">
        <v>180</v>
      </c>
      <c r="AG95" s="108" t="s">
        <v>181</v>
      </c>
      <c r="AI95" s="105"/>
      <c r="AJ95" s="106"/>
      <c r="AK95" s="106"/>
      <c r="AL95" s="106"/>
      <c r="AM95" s="106"/>
      <c r="AN95" s="106"/>
      <c r="AO95" s="107"/>
      <c r="AP95" s="107"/>
      <c r="AQ95" s="107"/>
      <c r="AR95" s="107"/>
      <c r="AS95" s="107"/>
      <c r="AT95" s="108" t="s">
        <v>177</v>
      </c>
      <c r="AU95" s="109" t="s">
        <v>178</v>
      </c>
      <c r="AV95" s="109" t="s">
        <v>179</v>
      </c>
      <c r="AW95" s="109" t="s">
        <v>180</v>
      </c>
      <c r="AX95" s="108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МКДОУ Архиповский детский сад</v>
      </c>
      <c r="C96" s="231" t="str">
        <f aca="false">T96</f>
        <v>Энергосбережение и повышение энергетической эффективности в МКДОУ Архиповском детском саду</v>
      </c>
      <c r="D96" s="231"/>
      <c r="E96" s="231"/>
      <c r="F96" s="231"/>
      <c r="G96" s="202" t="str">
        <f aca="false">X96</f>
        <v>приказ заведующей от 10.02.2025 № 19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МКДОУ Архиповский детский сад</v>
      </c>
      <c r="T96" s="74" t="s">
        <v>430</v>
      </c>
      <c r="U96" s="74"/>
      <c r="V96" s="74"/>
      <c r="W96" s="74"/>
      <c r="X96" s="233" t="s">
        <v>431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425</v>
      </c>
      <c r="AK96" s="74" t="s">
        <v>430</v>
      </c>
      <c r="AL96" s="74"/>
      <c r="AM96" s="74"/>
      <c r="AN96" s="74"/>
      <c r="AO96" s="233" t="s">
        <v>432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12.6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24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75" t="n">
        <v>0</v>
      </c>
      <c r="AC101" s="75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75"/>
      <c r="AT101" s="75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2"/>
      <c r="T103" s="32"/>
      <c r="U103" s="32"/>
      <c r="V103" s="32"/>
      <c r="W103" s="32"/>
      <c r="X103" s="32"/>
      <c r="Y103" s="32"/>
      <c r="Z103" s="75" t="n">
        <v>0</v>
      </c>
      <c r="AA103" s="75"/>
      <c r="AB103" s="209"/>
      <c r="AC103" s="209"/>
      <c r="AD103" s="59"/>
      <c r="AE103" s="75"/>
      <c r="AF103" s="59"/>
      <c r="AG103" s="59"/>
      <c r="AI103" s="13"/>
      <c r="AJ103" s="32"/>
      <c r="AK103" s="32"/>
      <c r="AL103" s="32"/>
      <c r="AM103" s="32"/>
      <c r="AN103" s="32"/>
      <c r="AO103" s="32"/>
      <c r="AP103" s="32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/>
      <c r="AK104" s="32"/>
      <c r="AL104" s="32"/>
      <c r="AM104" s="32"/>
      <c r="AN104" s="32"/>
      <c r="AO104" s="32"/>
      <c r="AP104" s="32"/>
      <c r="AQ104" s="75"/>
      <c r="AR104" s="75"/>
      <c r="AS104" s="59"/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customFormat="false" ht="19.35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R106" s="125" t="s">
        <v>32</v>
      </c>
      <c r="S106" s="126" t="s">
        <v>208</v>
      </c>
      <c r="T106" s="126"/>
      <c r="U106" s="126"/>
      <c r="V106" s="126" t="s">
        <v>209</v>
      </c>
      <c r="W106" s="126" t="s">
        <v>210</v>
      </c>
      <c r="X106" s="126" t="s">
        <v>211</v>
      </c>
      <c r="Y106" s="126" t="s">
        <v>212</v>
      </c>
      <c r="Z106" s="126" t="s">
        <v>213</v>
      </c>
      <c r="AA106" s="126" t="s">
        <v>214</v>
      </c>
      <c r="AB106" s="107" t="s">
        <v>215</v>
      </c>
      <c r="AC106" s="107"/>
      <c r="AD106" s="107"/>
      <c r="AE106" s="107" t="s">
        <v>216</v>
      </c>
      <c r="AF106" s="107"/>
      <c r="AG106" s="107"/>
      <c r="AI106" s="125" t="s">
        <v>45</v>
      </c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07"/>
      <c r="AT106" s="107"/>
      <c r="AU106" s="107"/>
      <c r="AV106" s="107"/>
      <c r="AW106" s="107"/>
      <c r="AX106" s="107"/>
    </row>
    <row r="107" customFormat="false" ht="14.85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125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08" t="s">
        <v>217</v>
      </c>
      <c r="AC107" s="108" t="s">
        <v>199</v>
      </c>
      <c r="AD107" s="108" t="s">
        <v>218</v>
      </c>
      <c r="AE107" s="108" t="s">
        <v>217</v>
      </c>
      <c r="AF107" s="108" t="s">
        <v>199</v>
      </c>
      <c r="AG107" s="108" t="s">
        <v>218</v>
      </c>
      <c r="AI107" s="125" t="s">
        <v>185</v>
      </c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08"/>
      <c r="AT107" s="108"/>
      <c r="AU107" s="108"/>
      <c r="AV107" s="108"/>
      <c r="AW107" s="108"/>
      <c r="AX107" s="108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K0s3msnONTgRRaN9hFl4MKw3cAwSfx3Jh1TNeekEh4hG8qogudhNi/iaO35d+KfETSCsFRbwRD1E6ctn1S6gHQ==" saltValue="SUWobmVwBgKDXi7yqYC0WQ==" spinCount="100000" sheet="true" objects="true" scenarios="true"/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</dataValidations>
  <hyperlinks>
    <hyperlink ref="C13" r:id="rId1" display="baryshnickowa.t@yandex.ru"/>
    <hyperlink ref="T13" r:id="rId2" display="baryshnickowa.t@yandex.ru"/>
    <hyperlink ref="AK13" r:id="rId3" display="baryshnickowa.t@yandex.ru"/>
  </hyperlinks>
  <printOptions headings="false" gridLines="false" gridLinesSet="true" horizontalCentered="false" verticalCentered="false"/>
  <pageMargins left="0.344444444444444" right="0.570833333333333" top="0.400694444444444" bottom="0.328472222222222" header="0.135416666666667" footer="0.063194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3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5"/>
    <col collapsed="false" customWidth="true" hidden="false" outlineLevel="0" max="31" min="31" style="4" width="14.43"/>
    <col collapsed="false" customWidth="true" hidden="false" outlineLevel="0" max="32" min="32" style="4" width="11.57"/>
    <col collapsed="false" customWidth="true" hidden="false" outlineLevel="0" max="33" min="33" style="4" width="14.43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5"/>
    <col collapsed="false" customWidth="true" hidden="false" outlineLevel="0" max="48" min="48" style="4" width="14.43"/>
    <col collapsed="false" customWidth="true" hidden="false" outlineLevel="0" max="49" min="49" style="4" width="11.57"/>
    <col collapsed="false" customWidth="true" hidden="false" outlineLevel="0" max="50" min="50" style="4" width="14.43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казённое дошкольное образовательное учреждение Воскресенский детский сад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433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433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3711016155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3711016155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3711016155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155720, Ивановская обл., Савинский район, с. Воскресенское, ул. Пионерская д.10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434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434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435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435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435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407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407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407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n">
        <v>89106926406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n">
        <v>89106926406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n">
        <v>89106926406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436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436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436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435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407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n">
        <v>89106926406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436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524.5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524.5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524.5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0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1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1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12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12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12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3.8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37" t="s">
        <v>105</v>
      </c>
      <c r="Y52" s="37"/>
      <c r="Z52" s="37"/>
      <c r="AA52" s="37"/>
      <c r="AI52" s="36" t="s">
        <v>32</v>
      </c>
      <c r="AJ52" s="37" t="s">
        <v>68</v>
      </c>
      <c r="AK52" s="37"/>
      <c r="AL52" s="37"/>
      <c r="AM52" s="37"/>
      <c r="AN52" s="37"/>
      <c r="AO52" s="37" t="s">
        <v>105</v>
      </c>
      <c r="AP52" s="37"/>
      <c r="AQ52" s="37"/>
      <c r="AR52" s="37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38" t="s">
        <v>39</v>
      </c>
      <c r="AJ53" s="46" t="s">
        <v>106</v>
      </c>
      <c r="AK53" s="46"/>
      <c r="AL53" s="46"/>
      <c r="AM53" s="46"/>
      <c r="AN53" s="46"/>
      <c r="AO53" s="29"/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34" t="s">
        <v>107</v>
      </c>
      <c r="T54" s="34"/>
      <c r="U54" s="34"/>
      <c r="V54" s="34"/>
      <c r="W54" s="34"/>
      <c r="X54" s="32"/>
      <c r="Y54" s="32"/>
      <c r="Z54" s="32"/>
      <c r="AA54" s="32"/>
      <c r="AI54" s="3" t="s">
        <v>92</v>
      </c>
      <c r="AJ54" s="34" t="s">
        <v>107</v>
      </c>
      <c r="AK54" s="34"/>
      <c r="AL54" s="34"/>
      <c r="AM54" s="34"/>
      <c r="AN54" s="34"/>
      <c r="AO54" s="32"/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34" t="s">
        <v>108</v>
      </c>
      <c r="T55" s="34"/>
      <c r="U55" s="34"/>
      <c r="V55" s="34"/>
      <c r="W55" s="34"/>
      <c r="X55" s="32"/>
      <c r="Y55" s="32"/>
      <c r="Z55" s="32"/>
      <c r="AA55" s="32"/>
      <c r="AI55" s="3" t="s">
        <v>94</v>
      </c>
      <c r="AJ55" s="34" t="s">
        <v>108</v>
      </c>
      <c r="AK55" s="34"/>
      <c r="AL55" s="34"/>
      <c r="AM55" s="34"/>
      <c r="AN55" s="34"/>
      <c r="AO55" s="32"/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34" t="s">
        <v>110</v>
      </c>
      <c r="T56" s="34"/>
      <c r="U56" s="34"/>
      <c r="V56" s="34"/>
      <c r="W56" s="34"/>
      <c r="X56" s="32"/>
      <c r="Y56" s="32"/>
      <c r="Z56" s="32"/>
      <c r="AA56" s="32"/>
      <c r="AI56" s="3" t="s">
        <v>109</v>
      </c>
      <c r="AJ56" s="34" t="s">
        <v>110</v>
      </c>
      <c r="AK56" s="34"/>
      <c r="AL56" s="34"/>
      <c r="AM56" s="34"/>
      <c r="AN56" s="34"/>
      <c r="AO56" s="32"/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34" t="s">
        <v>112</v>
      </c>
      <c r="T57" s="34"/>
      <c r="U57" s="34"/>
      <c r="V57" s="34"/>
      <c r="W57" s="34"/>
      <c r="X57" s="32"/>
      <c r="Y57" s="32"/>
      <c r="Z57" s="32"/>
      <c r="AA57" s="32"/>
      <c r="AI57" s="3" t="s">
        <v>111</v>
      </c>
      <c r="AJ57" s="34" t="s">
        <v>112</v>
      </c>
      <c r="AK57" s="34"/>
      <c r="AL57" s="34"/>
      <c r="AM57" s="34"/>
      <c r="AN57" s="34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76</v>
      </c>
      <c r="H60" s="169"/>
      <c r="I60" s="179" t="n">
        <v>5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76</v>
      </c>
      <c r="Y60" s="79"/>
      <c r="Z60" s="45" t="n">
        <v>5</v>
      </c>
      <c r="AA60" s="45"/>
      <c r="AI60" s="13" t="s">
        <v>39</v>
      </c>
      <c r="AJ60" s="34" t="s">
        <v>116</v>
      </c>
      <c r="AK60" s="34"/>
      <c r="AL60" s="34"/>
      <c r="AM60" s="34"/>
      <c r="AN60" s="34"/>
      <c r="AO60" s="79" t="n">
        <v>76</v>
      </c>
      <c r="AP60" s="79"/>
      <c r="AQ60" s="45" t="n">
        <v>5</v>
      </c>
      <c r="AR60" s="45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76</v>
      </c>
      <c r="H61" s="169"/>
      <c r="I61" s="179" t="n">
        <v>5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76</v>
      </c>
      <c r="Y61" s="79"/>
      <c r="Z61" s="45" t="n">
        <v>5</v>
      </c>
      <c r="AA61" s="45"/>
      <c r="AI61" s="13" t="s">
        <v>92</v>
      </c>
      <c r="AJ61" s="34" t="s">
        <v>117</v>
      </c>
      <c r="AK61" s="34"/>
      <c r="AL61" s="34"/>
      <c r="AM61" s="34"/>
      <c r="AN61" s="34"/>
      <c r="AO61" s="79" t="n">
        <v>76</v>
      </c>
      <c r="AP61" s="79"/>
      <c r="AQ61" s="45" t="n">
        <v>5</v>
      </c>
      <c r="AR61" s="45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76</v>
      </c>
      <c r="H62" s="169"/>
      <c r="I62" s="179" t="n">
        <v>5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76</v>
      </c>
      <c r="Y62" s="79"/>
      <c r="Z62" s="45" t="n">
        <v>5</v>
      </c>
      <c r="AA62" s="45"/>
      <c r="AI62" s="13" t="s">
        <v>118</v>
      </c>
      <c r="AJ62" s="34" t="s">
        <v>119</v>
      </c>
      <c r="AK62" s="34"/>
      <c r="AL62" s="34"/>
      <c r="AM62" s="34"/>
      <c r="AN62" s="34"/>
      <c r="AO62" s="79" t="n">
        <v>76</v>
      </c>
      <c r="AP62" s="79"/>
      <c r="AQ62" s="45" t="n">
        <v>5</v>
      </c>
      <c r="AR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16159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16321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11028</v>
      </c>
      <c r="AN73" s="54"/>
      <c r="AO73" s="54"/>
      <c r="AP73" s="192"/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194.761</v>
      </c>
      <c r="F74" s="188"/>
      <c r="G74" s="188"/>
      <c r="H74" s="188" t="n">
        <v>0</v>
      </c>
      <c r="I74" s="188"/>
      <c r="J74" s="188"/>
      <c r="K74" s="189" t="n">
        <f aca="false">(E74*1000)/E73</f>
        <v>12.0527879200446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171.403</v>
      </c>
      <c r="W74" s="54"/>
      <c r="X74" s="54"/>
      <c r="Y74" s="192" t="n">
        <v>0</v>
      </c>
      <c r="Z74" s="192"/>
      <c r="AA74" s="192"/>
      <c r="AB74" s="55" t="n">
        <f aca="false">(V74*1000)/V73</f>
        <v>10.5019912995527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86.27</v>
      </c>
      <c r="AN74" s="54"/>
      <c r="AO74" s="54"/>
      <c r="AP74" s="192"/>
      <c r="AQ74" s="192"/>
      <c r="AR74" s="192"/>
      <c r="AS74" s="55" t="n">
        <f aca="false">(AM74*1000)/AM73</f>
        <v>7.822814653609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/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234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234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 t="n">
        <v>234</v>
      </c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10.573</v>
      </c>
      <c r="I78" s="188"/>
      <c r="J78" s="188"/>
      <c r="K78" s="189" t="e">
        <f aca="false">(E78*1000)/E77</f>
        <v>#DIV/0!</v>
      </c>
      <c r="L78" s="190" t="n">
        <f aca="false">(H78*1000)/H77</f>
        <v>45.1837606837607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9.458</v>
      </c>
      <c r="Z78" s="192"/>
      <c r="AA78" s="192"/>
      <c r="AB78" s="55" t="e">
        <f aca="false">(V78*1000)/V77</f>
        <v>#DIV/0!</v>
      </c>
      <c r="AC78" s="56" t="n">
        <f aca="false">(Y78*1000)/Y77</f>
        <v>40.4188034188034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 t="n">
        <v>8.85</v>
      </c>
      <c r="AQ78" s="192"/>
      <c r="AR78" s="192"/>
      <c r="AS78" s="55" t="e">
        <f aca="false">(AM78*1000)/AM77</f>
        <v>#DIV/0!</v>
      </c>
      <c r="AT78" s="56" t="n">
        <f aca="false">(AP78*1000)/AP77</f>
        <v>37.8205128205128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4152.912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54" t="n">
        <v>4378.5</v>
      </c>
      <c r="Z85" s="54"/>
      <c r="AA85" s="54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54" t="n">
        <v>4633.39</v>
      </c>
      <c r="AQ85" s="54"/>
      <c r="AR85" s="54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253.861</v>
      </c>
      <c r="I86" s="188"/>
      <c r="J86" s="188"/>
      <c r="K86" s="189" t="e">
        <f aca="false">(E86*1000)/E85</f>
        <v>#DIV/0!</v>
      </c>
      <c r="L86" s="190" t="n">
        <f aca="false">(H86*1000)/H85</f>
        <v>61.1284322904025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54" t="n">
        <v>230</v>
      </c>
      <c r="Z86" s="54"/>
      <c r="AA86" s="54"/>
      <c r="AB86" s="55" t="e">
        <f aca="false">(V86*1000)/V85</f>
        <v>#DIV/0!</v>
      </c>
      <c r="AC86" s="56" t="n">
        <f aca="false">(Y86*1000)/Y85</f>
        <v>52.5294050473907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54" t="n">
        <v>229.91</v>
      </c>
      <c r="AQ86" s="54"/>
      <c r="AR86" s="54"/>
      <c r="AS86" s="55" t="e">
        <f aca="false">(AM86*1000)/AM85</f>
        <v>#DIV/0!</v>
      </c>
      <c r="AT86" s="56" t="n">
        <f aca="false">(AP86*1000)/AP85</f>
        <v>49.6202564429068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72.95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56.1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 t="n">
        <v>63.8</v>
      </c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769.565</v>
      </c>
      <c r="I90" s="188"/>
      <c r="J90" s="188"/>
      <c r="K90" s="189" t="e">
        <f aca="false">(E90*1000)/E89</f>
        <v>#DIV/0!</v>
      </c>
      <c r="L90" s="190" t="n">
        <f aca="false">(H90*1000)/H89</f>
        <v>10549.2117888965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548.38</v>
      </c>
      <c r="Z90" s="192"/>
      <c r="AA90" s="192"/>
      <c r="AB90" s="55" t="e">
        <f aca="false">(V90*1000)/V89</f>
        <v>#DIV/0!</v>
      </c>
      <c r="AC90" s="56" t="n">
        <f aca="false">(Y90*1000)/Y89</f>
        <v>9775.04456327986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 t="n">
        <v>574.2</v>
      </c>
      <c r="AQ90" s="192"/>
      <c r="AR90" s="192"/>
      <c r="AS90" s="55" t="e">
        <f aca="false">(AM90*1000)/AM89</f>
        <v>#DIV/0!</v>
      </c>
      <c r="AT90" s="56" t="n">
        <f aca="false">(AP90*1000)/AP89</f>
        <v>9000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1.33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7</v>
      </c>
      <c r="Z92" s="192"/>
      <c r="AA92" s="192"/>
      <c r="AB92" s="60" t="e">
        <f aca="false">(V92*1000)/V91</f>
        <v>#DIV/0!</v>
      </c>
      <c r="AC92" s="61" t="n">
        <f aca="false">(Y92*1000)/Y91</f>
        <v>5263.15789473684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106" t="s">
        <v>188</v>
      </c>
      <c r="T94" s="106" t="s">
        <v>170</v>
      </c>
      <c r="U94" s="106"/>
      <c r="V94" s="106"/>
      <c r="W94" s="106"/>
      <c r="X94" s="107" t="s">
        <v>171</v>
      </c>
      <c r="Y94" s="107" t="s">
        <v>172</v>
      </c>
      <c r="Z94" s="107" t="s">
        <v>173</v>
      </c>
      <c r="AA94" s="107" t="s">
        <v>174</v>
      </c>
      <c r="AB94" s="107" t="s">
        <v>189</v>
      </c>
      <c r="AC94" s="107" t="s">
        <v>176</v>
      </c>
      <c r="AD94" s="107"/>
      <c r="AE94" s="107"/>
      <c r="AF94" s="107"/>
      <c r="AG94" s="107"/>
      <c r="AI94" s="105" t="s">
        <v>32</v>
      </c>
      <c r="AJ94" s="106" t="s">
        <v>188</v>
      </c>
      <c r="AK94" s="106" t="s">
        <v>170</v>
      </c>
      <c r="AL94" s="106"/>
      <c r="AM94" s="106"/>
      <c r="AN94" s="106"/>
      <c r="AO94" s="107" t="s">
        <v>171</v>
      </c>
      <c r="AP94" s="107" t="s">
        <v>172</v>
      </c>
      <c r="AQ94" s="107" t="s">
        <v>173</v>
      </c>
      <c r="AR94" s="107" t="s">
        <v>174</v>
      </c>
      <c r="AS94" s="107" t="s">
        <v>189</v>
      </c>
      <c r="AT94" s="107" t="s">
        <v>176</v>
      </c>
      <c r="AU94" s="107"/>
      <c r="AV94" s="107"/>
      <c r="AW94" s="107"/>
      <c r="AX94" s="107"/>
    </row>
    <row r="95" customFormat="false" ht="46.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106"/>
      <c r="T95" s="106"/>
      <c r="U95" s="106"/>
      <c r="V95" s="106"/>
      <c r="W95" s="106"/>
      <c r="X95" s="107"/>
      <c r="Y95" s="107"/>
      <c r="Z95" s="107"/>
      <c r="AA95" s="107"/>
      <c r="AB95" s="107"/>
      <c r="AC95" s="108" t="s">
        <v>177</v>
      </c>
      <c r="AD95" s="109" t="s">
        <v>178</v>
      </c>
      <c r="AE95" s="109" t="s">
        <v>179</v>
      </c>
      <c r="AF95" s="109" t="s">
        <v>180</v>
      </c>
      <c r="AG95" s="108" t="s">
        <v>181</v>
      </c>
      <c r="AI95" s="105"/>
      <c r="AJ95" s="106"/>
      <c r="AK95" s="106"/>
      <c r="AL95" s="106"/>
      <c r="AM95" s="106"/>
      <c r="AN95" s="106"/>
      <c r="AO95" s="107"/>
      <c r="AP95" s="107"/>
      <c r="AQ95" s="107"/>
      <c r="AR95" s="107"/>
      <c r="AS95" s="107"/>
      <c r="AT95" s="108" t="s">
        <v>177</v>
      </c>
      <c r="AU95" s="109" t="s">
        <v>178</v>
      </c>
      <c r="AV95" s="109" t="s">
        <v>179</v>
      </c>
      <c r="AW95" s="109" t="s">
        <v>180</v>
      </c>
      <c r="AX95" s="108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Муниципальное казённое дошкольное образовательное учреждение Воскресенский детский сад</v>
      </c>
      <c r="C96" s="231" t="str">
        <f aca="false">T96</f>
        <v>Энергосбережение и повышения энергетической эффективности в МКДОУ Воскресенском детском саду</v>
      </c>
      <c r="D96" s="231"/>
      <c r="E96" s="231"/>
      <c r="F96" s="231"/>
      <c r="G96" s="202" t="str">
        <f aca="false">X96</f>
        <v>приказ заведующей от 10.02.2025 № 17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Муниципальное казённое дошкольное образовательное учреждение Воскресенский детский сад</v>
      </c>
      <c r="T96" s="74" t="s">
        <v>437</v>
      </c>
      <c r="U96" s="74"/>
      <c r="V96" s="74"/>
      <c r="W96" s="74"/>
      <c r="X96" s="233" t="s">
        <v>438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244</v>
      </c>
      <c r="AK96" s="74" t="s">
        <v>437</v>
      </c>
      <c r="AL96" s="74"/>
      <c r="AM96" s="74"/>
      <c r="AN96" s="74"/>
      <c r="AO96" s="233" t="s">
        <v>439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22.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45.7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369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75" t="n">
        <v>0</v>
      </c>
      <c r="AC101" s="75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75"/>
      <c r="AT101" s="75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370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/>
      <c r="S103" s="32" t="s">
        <v>291</v>
      </c>
      <c r="T103" s="32"/>
      <c r="U103" s="32"/>
      <c r="V103" s="32"/>
      <c r="W103" s="32"/>
      <c r="X103" s="32"/>
      <c r="Y103" s="32"/>
      <c r="Z103" s="75" t="n">
        <v>0</v>
      </c>
      <c r="AA103" s="75" t="n">
        <v>0</v>
      </c>
      <c r="AB103" s="59" t="n">
        <v>0</v>
      </c>
      <c r="AC103" s="59"/>
      <c r="AD103" s="75" t="n">
        <v>0</v>
      </c>
      <c r="AE103" s="75" t="n">
        <v>0</v>
      </c>
      <c r="AF103" s="59" t="n">
        <v>0</v>
      </c>
      <c r="AG103" s="59"/>
      <c r="AI103" s="13"/>
      <c r="AJ103" s="32"/>
      <c r="AK103" s="32"/>
      <c r="AL103" s="32"/>
      <c r="AM103" s="32"/>
      <c r="AN103" s="32"/>
      <c r="AO103" s="32"/>
      <c r="AP103" s="32"/>
      <c r="AQ103" s="75" t="s">
        <v>179</v>
      </c>
      <c r="AR103" s="75" t="s">
        <v>290</v>
      </c>
      <c r="AS103" s="59"/>
      <c r="AT103" s="59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2" t="s">
        <v>371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</row>
    <row r="105" s="266" customFormat="true" ht="18.6" hidden="false" customHeight="true" outlineLevel="0" collapsed="false">
      <c r="A105" s="67" t="s">
        <v>42</v>
      </c>
      <c r="B105" s="123" t="s">
        <v>440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63" t="s">
        <v>32</v>
      </c>
      <c r="S105" s="264" t="s">
        <v>208</v>
      </c>
      <c r="T105" s="264"/>
      <c r="U105" s="264"/>
      <c r="V105" s="264" t="s">
        <v>209</v>
      </c>
      <c r="W105" s="264" t="s">
        <v>210</v>
      </c>
      <c r="X105" s="264" t="s">
        <v>211</v>
      </c>
      <c r="Y105" s="264" t="s">
        <v>212</v>
      </c>
      <c r="Z105" s="264" t="s">
        <v>213</v>
      </c>
      <c r="AA105" s="264" t="s">
        <v>214</v>
      </c>
      <c r="AB105" s="241" t="s">
        <v>215</v>
      </c>
      <c r="AC105" s="241"/>
      <c r="AD105" s="241"/>
      <c r="AE105" s="241" t="s">
        <v>216</v>
      </c>
      <c r="AF105" s="241"/>
      <c r="AG105" s="241"/>
      <c r="AH105" s="265"/>
      <c r="AI105" s="263" t="s">
        <v>42</v>
      </c>
      <c r="AJ105" s="264"/>
      <c r="AK105" s="264"/>
      <c r="AL105" s="264"/>
      <c r="AM105" s="264"/>
      <c r="AN105" s="264"/>
      <c r="AO105" s="264"/>
      <c r="AP105" s="264"/>
      <c r="AQ105" s="264"/>
      <c r="AR105" s="264"/>
      <c r="AS105" s="241"/>
      <c r="AT105" s="241"/>
      <c r="AU105" s="241"/>
      <c r="AV105" s="241"/>
      <c r="AW105" s="241"/>
      <c r="AX105" s="241"/>
    </row>
    <row r="106" s="266" customFormat="true" ht="15.6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63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7" t="s">
        <v>217</v>
      </c>
      <c r="AC106" s="267" t="s">
        <v>199</v>
      </c>
      <c r="AD106" s="267" t="s">
        <v>218</v>
      </c>
      <c r="AE106" s="267" t="s">
        <v>217</v>
      </c>
      <c r="AF106" s="267" t="s">
        <v>199</v>
      </c>
      <c r="AG106" s="267" t="s">
        <v>218</v>
      </c>
      <c r="AH106" s="265"/>
      <c r="AI106" s="263" t="s">
        <v>45</v>
      </c>
      <c r="AJ106" s="264"/>
      <c r="AK106" s="264"/>
      <c r="AL106" s="264"/>
      <c r="AM106" s="264"/>
      <c r="AN106" s="264"/>
      <c r="AO106" s="264"/>
      <c r="AP106" s="264"/>
      <c r="AQ106" s="264"/>
      <c r="AR106" s="264"/>
      <c r="AS106" s="267"/>
      <c r="AT106" s="267"/>
      <c r="AU106" s="267"/>
      <c r="AV106" s="267"/>
      <c r="AW106" s="267"/>
      <c r="AX106" s="267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  <c r="AI107" s="51" t="s">
        <v>185</v>
      </c>
      <c r="AJ107" s="59"/>
      <c r="AK107" s="59"/>
      <c r="AL107" s="59"/>
      <c r="AM107" s="59"/>
      <c r="AN107" s="59"/>
      <c r="AO107" s="59"/>
      <c r="AP107" s="59"/>
      <c r="AQ107" s="75"/>
      <c r="AR107" s="75"/>
      <c r="AS107" s="75"/>
      <c r="AT107" s="75"/>
      <c r="AU107" s="59"/>
      <c r="AV107" s="75"/>
      <c r="AW107" s="32"/>
      <c r="AX107" s="32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191"/>
      <c r="T108" s="191"/>
      <c r="U108" s="191"/>
      <c r="V108" s="75"/>
      <c r="W108" s="75"/>
      <c r="X108" s="75"/>
      <c r="Y108" s="112"/>
      <c r="Z108" s="112"/>
      <c r="AA108" s="112"/>
      <c r="AB108" s="75"/>
      <c r="AC108" s="75"/>
      <c r="AD108" s="75"/>
      <c r="AE108" s="75"/>
      <c r="AF108" s="75"/>
      <c r="AG108" s="75"/>
      <c r="AI108" s="51" t="s">
        <v>186</v>
      </c>
      <c r="AJ108" s="191"/>
      <c r="AK108" s="191"/>
      <c r="AL108" s="191"/>
      <c r="AM108" s="59"/>
      <c r="AN108" s="59"/>
      <c r="AO108" s="59"/>
      <c r="AP108" s="35"/>
      <c r="AQ108" s="112"/>
      <c r="AR108" s="112"/>
      <c r="AS108" s="75"/>
      <c r="AT108" s="75"/>
      <c r="AU108" s="59"/>
      <c r="AV108" s="75"/>
      <c r="AW108" s="75"/>
      <c r="AX108" s="75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emiVQ/Mo3lf0BMIKDRlrlNAJi67GGfG57QycQhKLC1hoL8KuTfOCTNooLFwoyaL7Bdv0hv4GM1IWR4JDWIOYjw==" saltValue="8LTvoiJ//ZP9PWQjD+Dqyg==" spinCount="100000" sheet="true" objects="true" scenarios="true"/>
  <mergeCells count="729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B103:AC103"/>
    <mergeCell ref="AF103:AG103"/>
    <mergeCell ref="AJ103:AP103"/>
    <mergeCell ref="AS103:AT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2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voskresenskiy_ds@ivreg.ru"/>
    <hyperlink ref="T13" r:id="rId2" display="voskresenskiy_ds@ivreg.ru"/>
    <hyperlink ref="AK13" r:id="rId3" display="voskresenskiy_ds@ivreg.ru"/>
    <hyperlink ref="C22" r:id="rId4" display="voskresenskiy_ds@ivreg.ru"/>
  </hyperlinks>
  <printOptions headings="false" gridLines="false" gridLinesSet="true" horizontalCentered="false" verticalCentered="false"/>
  <pageMargins left="0.483333333333333" right="0.501388888888889" top="0.877777777777778" bottom="0.810416666666666" header="0.6125" footer="0.545138888888889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3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9.29"/>
    <col collapsed="false" customWidth="true" hidden="false" outlineLevel="0" max="31" min="31" style="4" width="7.57"/>
    <col collapsed="false" customWidth="true" hidden="false" outlineLevel="0" max="32" min="32" style="4" width="7.87"/>
    <col collapsed="false" customWidth="true" hidden="false" outlineLevel="0" max="33" min="33" style="4" width="8.2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9.29"/>
    <col collapsed="false" customWidth="true" hidden="false" outlineLevel="0" max="48" min="48" style="4" width="7.57"/>
    <col collapsed="false" customWidth="true" hidden="false" outlineLevel="0" max="49" min="49" style="4" width="7.87"/>
    <col collapsed="false" customWidth="true" hidden="false" outlineLevel="0" max="50" min="50" style="4" width="8.2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казённое дошкольное образовательное учреждение Савинский детский сад № 1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441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441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3722003253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3722003253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3722003253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 Ивановская область, Савинский район, п. Савино, улица Советская, дом 19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442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442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443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443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443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407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407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407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n">
        <v>84935691557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n">
        <v>84935691557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n">
        <v>84935691557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444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444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444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443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443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443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407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407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407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n">
        <v>84935691557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n">
        <v>84935691557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n">
        <v>84935691557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444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444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444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1078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1078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1078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1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0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11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11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12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04" t="n">
        <f aca="false">X38</f>
        <v>1</v>
      </c>
      <c r="H38" s="104"/>
      <c r="I38" s="104"/>
      <c r="J38" s="104"/>
      <c r="R38" s="13" t="s">
        <v>277</v>
      </c>
      <c r="S38" s="22" t="s">
        <v>278</v>
      </c>
      <c r="T38" s="22"/>
      <c r="U38" s="22"/>
      <c r="V38" s="22"/>
      <c r="W38" s="22"/>
      <c r="X38" s="23" t="n">
        <v>1</v>
      </c>
      <c r="Y38" s="23"/>
      <c r="Z38" s="23"/>
      <c r="AA38" s="23"/>
      <c r="AI38" s="13" t="s">
        <v>277</v>
      </c>
      <c r="AJ38" s="22" t="s">
        <v>278</v>
      </c>
      <c r="AK38" s="22"/>
      <c r="AL38" s="22"/>
      <c r="AM38" s="22"/>
      <c r="AN38" s="22"/>
      <c r="AO38" s="23" t="n">
        <v>1</v>
      </c>
      <c r="AP38" s="23"/>
      <c r="AQ38" s="23"/>
      <c r="AR38" s="23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1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1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1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6.1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28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28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28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28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143</v>
      </c>
      <c r="H60" s="169"/>
      <c r="I60" s="169" t="n">
        <v>8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143</v>
      </c>
      <c r="Y60" s="79"/>
      <c r="Z60" s="79" t="n">
        <v>8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143</v>
      </c>
      <c r="AP60" s="79"/>
      <c r="AQ60" s="79" t="n">
        <v>8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105</v>
      </c>
      <c r="H61" s="169"/>
      <c r="I61" s="169" t="n">
        <v>0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105</v>
      </c>
      <c r="Y61" s="79"/>
      <c r="Z61" s="79" t="n">
        <v>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105</v>
      </c>
      <c r="AP61" s="79"/>
      <c r="AQ61" s="79" t="n">
        <v>8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0</v>
      </c>
      <c r="H62" s="169"/>
      <c r="I62" s="169" t="n">
        <v>0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38</v>
      </c>
      <c r="AP62" s="79"/>
      <c r="AQ62" s="79" t="n">
        <v>4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22251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21325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24097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259.03</v>
      </c>
      <c r="F74" s="188"/>
      <c r="G74" s="188"/>
      <c r="H74" s="188" t="n">
        <v>0</v>
      </c>
      <c r="I74" s="188"/>
      <c r="J74" s="188"/>
      <c r="K74" s="189" t="n">
        <f aca="false">(E74*1000)/E73</f>
        <v>11.6412745494585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224.8</v>
      </c>
      <c r="W74" s="54"/>
      <c r="X74" s="54"/>
      <c r="Y74" s="192" t="n">
        <v>0</v>
      </c>
      <c r="Z74" s="192"/>
      <c r="AA74" s="192"/>
      <c r="AB74" s="55" t="n">
        <f aca="false">(V74*1000)/V73</f>
        <v>10.5416178194607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240.7</v>
      </c>
      <c r="AN74" s="54"/>
      <c r="AO74" s="54"/>
      <c r="AP74" s="192"/>
      <c r="AQ74" s="192"/>
      <c r="AR74" s="192"/>
      <c r="AS74" s="55" t="n">
        <f aca="false">(AM74*1000)/AM73</f>
        <v>9.98879528572021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196.04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206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221.696</v>
      </c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786.052</v>
      </c>
      <c r="F76" s="188"/>
      <c r="G76" s="188"/>
      <c r="H76" s="188" t="n">
        <v>0</v>
      </c>
      <c r="I76" s="188"/>
      <c r="J76" s="188"/>
      <c r="K76" s="189" t="n">
        <f aca="false">(E76*1000)/E75</f>
        <v>4009.65109161396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696.5</v>
      </c>
      <c r="W76" s="54"/>
      <c r="X76" s="54"/>
      <c r="Y76" s="192" t="n">
        <v>0</v>
      </c>
      <c r="Z76" s="192"/>
      <c r="AA76" s="192"/>
      <c r="AB76" s="55" t="n">
        <f aca="false">(V76*1000)/V75</f>
        <v>3381.06796116505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700</v>
      </c>
      <c r="AN76" s="54"/>
      <c r="AO76" s="54"/>
      <c r="AP76" s="192"/>
      <c r="AQ76" s="192"/>
      <c r="AR76" s="192"/>
      <c r="AS76" s="55" t="n">
        <f aca="false">(AM76*1000)/AM75</f>
        <v>3157.47690531178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310.558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198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239.177</v>
      </c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15</v>
      </c>
      <c r="F78" s="188"/>
      <c r="G78" s="188"/>
      <c r="H78" s="188" t="n">
        <v>0</v>
      </c>
      <c r="I78" s="188"/>
      <c r="J78" s="188"/>
      <c r="K78" s="189" t="n">
        <f aca="false">(E78*1000)/E77</f>
        <v>48.300156492507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9</v>
      </c>
      <c r="W78" s="54"/>
      <c r="X78" s="54"/>
      <c r="Y78" s="192" t="n">
        <v>0</v>
      </c>
      <c r="Z78" s="192"/>
      <c r="AA78" s="192"/>
      <c r="AB78" s="55" t="n">
        <f aca="false">(V78*1000)/V77</f>
        <v>45.4545454545455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10</v>
      </c>
      <c r="AN78" s="54"/>
      <c r="AO78" s="54"/>
      <c r="AP78" s="192"/>
      <c r="AQ78" s="192"/>
      <c r="AR78" s="192"/>
      <c r="AS78" s="55" t="n">
        <f aca="false">(AM78*1000)/AM77</f>
        <v>41.8100402630688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0</v>
      </c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0</v>
      </c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/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/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32.8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39.6" hidden="false" customHeight="true" outlineLevel="0" collapsed="false">
      <c r="A96" s="167" t="s">
        <v>39</v>
      </c>
      <c r="B96" s="230" t="str">
        <f aca="false">C5</f>
        <v>Муниципальное казённое дошкольное образовательное учреждение Савинский детский сад № 1</v>
      </c>
      <c r="C96" s="231" t="str">
        <f aca="false">T96</f>
        <v>Энергосбережение и повышение энергетической эффективности в Муниципальном казённом дошкольном учреждении Савинского детского сада № 1</v>
      </c>
      <c r="D96" s="231"/>
      <c r="E96" s="231"/>
      <c r="F96" s="231"/>
      <c r="G96" s="202" t="str">
        <f aca="false">X96</f>
        <v>приказ заведующей от 10.02.2025 № 22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268" t="s">
        <v>39</v>
      </c>
      <c r="S96" s="269" t="str">
        <f aca="false">T5</f>
        <v>Муниципальное казённое дошкольное образовательное учреждение Савинский детский сад № 1</v>
      </c>
      <c r="T96" s="270" t="s">
        <v>445</v>
      </c>
      <c r="U96" s="270"/>
      <c r="V96" s="270"/>
      <c r="W96" s="270"/>
      <c r="X96" s="233" t="s">
        <v>446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268" t="s">
        <v>39</v>
      </c>
      <c r="AJ96" s="269" t="s">
        <v>447</v>
      </c>
      <c r="AK96" s="270" t="s">
        <v>445</v>
      </c>
      <c r="AL96" s="270"/>
      <c r="AM96" s="270"/>
      <c r="AN96" s="270"/>
      <c r="AO96" s="233" t="s">
        <v>448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1.1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7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75" t="n">
        <v>0</v>
      </c>
      <c r="AC101" s="75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75"/>
      <c r="AT101" s="75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75" t="n">
        <v>0</v>
      </c>
      <c r="AC103" s="75" t="n">
        <v>0</v>
      </c>
      <c r="AD103" s="59"/>
      <c r="AE103" s="75"/>
      <c r="AF103" s="75"/>
      <c r="AG103" s="75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75"/>
      <c r="AT103" s="75"/>
      <c r="AU103" s="75" t="s">
        <v>198</v>
      </c>
      <c r="AV103" s="75" t="s">
        <v>199</v>
      </c>
      <c r="AW103" s="75" t="s">
        <v>134</v>
      </c>
      <c r="AX103" s="75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/>
      <c r="AK104" s="32"/>
      <c r="AL104" s="32"/>
      <c r="AM104" s="32"/>
      <c r="AN104" s="32"/>
      <c r="AO104" s="32"/>
      <c r="AP104" s="32"/>
      <c r="AQ104" s="75"/>
      <c r="AR104" s="75"/>
      <c r="AS104" s="59"/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14.1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22.35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R109" s="51" t="s">
        <v>39</v>
      </c>
      <c r="S109" s="191"/>
      <c r="T109" s="191"/>
      <c r="U109" s="191"/>
      <c r="V109" s="75"/>
      <c r="W109" s="75"/>
      <c r="X109" s="75"/>
      <c r="Y109" s="112"/>
      <c r="Z109" s="112"/>
      <c r="AA109" s="112"/>
      <c r="AB109" s="75"/>
      <c r="AC109" s="75"/>
      <c r="AD109" s="75"/>
      <c r="AE109" s="75"/>
      <c r="AF109" s="75"/>
      <c r="AG109" s="75"/>
      <c r="AI109" s="51"/>
      <c r="AJ109" s="191" t="s">
        <v>291</v>
      </c>
      <c r="AK109" s="191"/>
      <c r="AL109" s="191"/>
      <c r="AM109" s="75"/>
      <c r="AN109" s="75"/>
      <c r="AO109" s="75"/>
      <c r="AP109" s="112"/>
      <c r="AQ109" s="112"/>
      <c r="AR109" s="112"/>
      <c r="AS109" s="75"/>
      <c r="AT109" s="75"/>
      <c r="AU109" s="59"/>
      <c r="AV109" s="75"/>
      <c r="AW109" s="75"/>
      <c r="AX109" s="75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UCYXsFORwTEPSUN8q7pBi0crFFqRaz+pLUMaReCpPJOqcztAstWHQvLnJZArwLg01FfWUXGDSlYugkMkH6NTMw==" saltValue="oE5HvKaofIZwa643bhCvEA==" spinCount="100000" sheet="true" objects="true" scenarios="true"/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J103:AP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S109:U109"/>
    <mergeCell ref="AJ109:AL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savinomdou1@yandex.ru"/>
    <hyperlink ref="T13" r:id="rId2" display="savinomdou1@yandex.ru"/>
    <hyperlink ref="AK13" r:id="rId3" display="savinomdou1@yandex.ru"/>
    <hyperlink ref="C22" r:id="rId4" display="savinomdou1@yandex.ru"/>
    <hyperlink ref="T22" r:id="rId5" display="savinomdou1@yandex.ru"/>
    <hyperlink ref="AK22" r:id="rId6" display="savinomdou1@yandex.ru"/>
  </hyperlinks>
  <printOptions headings="false" gridLines="false" gridLinesSet="true" horizontalCentered="false" verticalCentered="false"/>
  <pageMargins left="0.370833333333333" right="0.31875" top="0.452083333333333" bottom="0.364583333333333" header="0.186805555555556" footer="0.099305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100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8.4"/>
    <col collapsed="false" customWidth="true" hidden="false" outlineLevel="0" max="31" min="31" style="4" width="7.41"/>
    <col collapsed="false" customWidth="true" hidden="false" outlineLevel="0" max="32" min="32" style="4" width="7"/>
    <col collapsed="false" customWidth="true" hidden="false" outlineLevel="0" max="33" min="33" style="4" width="17.2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8.4"/>
    <col collapsed="false" customWidth="true" hidden="false" outlineLevel="0" max="48" min="48" style="4" width="7.41"/>
    <col collapsed="false" customWidth="true" hidden="false" outlineLevel="0" max="49" min="49" style="4" width="7"/>
    <col collapsed="false" customWidth="true" hidden="false" outlineLevel="0" max="50" min="50" style="4" width="17.2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казённое дошкольное образовательное учреждение Савинский детский сад № 2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449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449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3722002845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3722002845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3722002845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 Ивановская область, Савинский район, п. Савино, ул. Первомайская, д.46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450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450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451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451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451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407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407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407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452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452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452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453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453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453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451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451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451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407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407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407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452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452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452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453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453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453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1414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1414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1414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1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19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19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19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9.8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20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20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312</v>
      </c>
      <c r="H60" s="169"/>
      <c r="I60" s="169" t="n">
        <v>10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312</v>
      </c>
      <c r="Y60" s="79"/>
      <c r="Z60" s="79" t="n">
        <v>10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312</v>
      </c>
      <c r="AP60" s="79"/>
      <c r="AQ60" s="79" t="n">
        <v>8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205</v>
      </c>
      <c r="H61" s="169"/>
      <c r="I61" s="169" t="n">
        <v>10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205</v>
      </c>
      <c r="Y61" s="79"/>
      <c r="Z61" s="79" t="n">
        <v>10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205</v>
      </c>
      <c r="AP61" s="79"/>
      <c r="AQ61" s="79" t="n">
        <v>3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205</v>
      </c>
      <c r="H62" s="169"/>
      <c r="I62" s="169" t="n">
        <v>10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205</v>
      </c>
      <c r="Y62" s="79"/>
      <c r="Z62" s="79" t="n">
        <v>10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30</v>
      </c>
      <c r="AP62" s="79"/>
      <c r="AQ62" s="79" t="n">
        <v>3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1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1414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22903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27.91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27930</v>
      </c>
      <c r="AN73" s="54"/>
      <c r="AO73" s="54"/>
      <c r="AP73" s="192"/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265.697</v>
      </c>
      <c r="F74" s="188"/>
      <c r="G74" s="188"/>
      <c r="H74" s="188" t="n">
        <v>0</v>
      </c>
      <c r="I74" s="188"/>
      <c r="J74" s="188"/>
      <c r="K74" s="189" t="n">
        <f aca="false">(E74*1000)/E73</f>
        <v>11.6009693053312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297.45</v>
      </c>
      <c r="W74" s="54"/>
      <c r="X74" s="54"/>
      <c r="Y74" s="192" t="n">
        <v>0</v>
      </c>
      <c r="Z74" s="192"/>
      <c r="AA74" s="192"/>
      <c r="AB74" s="55" t="n">
        <f aca="false">(V74*1000)/V73</f>
        <v>10657.4704407023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279.7</v>
      </c>
      <c r="AN74" s="54"/>
      <c r="AO74" s="54"/>
      <c r="AP74" s="192"/>
      <c r="AQ74" s="192"/>
      <c r="AR74" s="192"/>
      <c r="AS74" s="55" t="n">
        <f aca="false">(AM74*1000)/AM73</f>
        <v>10.0143215180809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232.182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219.83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 t="n">
        <v>294.772</v>
      </c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930.696</v>
      </c>
      <c r="I76" s="188"/>
      <c r="J76" s="188"/>
      <c r="K76" s="189" t="e">
        <f aca="false">(E76*1000)/E75</f>
        <v>#DIV/0!</v>
      </c>
      <c r="L76" s="190" t="n">
        <f aca="false">(H76*1000)/H75</f>
        <v>4008.47610925912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752.92</v>
      </c>
      <c r="Z76" s="192"/>
      <c r="AA76" s="192"/>
      <c r="AB76" s="55" t="e">
        <f aca="false">(V76*1000)/V75</f>
        <v>#DIV/0!</v>
      </c>
      <c r="AC76" s="56" t="n">
        <f aca="false">(Y76*1000)/Y75</f>
        <v>3425.01023518173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 t="n">
        <v>880.6</v>
      </c>
      <c r="AQ76" s="192"/>
      <c r="AR76" s="192"/>
      <c r="AS76" s="55" t="e">
        <f aca="false">(AM76*1000)/AM75</f>
        <v>#DIV/0!</v>
      </c>
      <c r="AT76" s="56" t="n">
        <f aca="false">(AP76*1000)/AP75</f>
        <v>2987.39364661501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303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303.995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358.766</v>
      </c>
      <c r="AN77" s="54"/>
      <c r="AO77" s="54"/>
      <c r="AP77" s="192"/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15</v>
      </c>
      <c r="F78" s="188"/>
      <c r="G78" s="188"/>
      <c r="H78" s="188" t="n">
        <v>0</v>
      </c>
      <c r="I78" s="188"/>
      <c r="J78" s="188"/>
      <c r="K78" s="189" t="n">
        <f aca="false">(E78*1000)/E77</f>
        <v>49.5049504950495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14</v>
      </c>
      <c r="W78" s="54"/>
      <c r="X78" s="54"/>
      <c r="Y78" s="192" t="n">
        <v>0</v>
      </c>
      <c r="Z78" s="192"/>
      <c r="AA78" s="192"/>
      <c r="AB78" s="55" t="n">
        <f aca="false">(V78*1000)/V77</f>
        <v>46.0533890360039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15</v>
      </c>
      <c r="AN78" s="54"/>
      <c r="AO78" s="54"/>
      <c r="AP78" s="192"/>
      <c r="AQ78" s="192"/>
      <c r="AR78" s="192"/>
      <c r="AS78" s="55" t="n">
        <f aca="false">(AM78*1000)/AM77</f>
        <v>41.8099819938344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196" t="s">
        <v>188</v>
      </c>
      <c r="C94" s="196" t="s">
        <v>170</v>
      </c>
      <c r="D94" s="196"/>
      <c r="E94" s="196"/>
      <c r="F94" s="196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35.85" hidden="false" customHeight="true" outlineLevel="0" collapsed="false">
      <c r="A95" s="95"/>
      <c r="B95" s="196"/>
      <c r="C95" s="196"/>
      <c r="D95" s="196"/>
      <c r="E95" s="196"/>
      <c r="F95" s="196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00" t="str">
        <f aca="false">C5</f>
        <v>Муниципальное казённое дошкольное образовательное учреждение Савинский детский сад № 2</v>
      </c>
      <c r="C96" s="200" t="str">
        <f aca="false">T96</f>
        <v>Энергосбережение и повышение энергетической эффективности в Муниципальном казённом дошкольном образовательном учреждении Савинском детском саду № 2</v>
      </c>
      <c r="D96" s="200"/>
      <c r="E96" s="200"/>
      <c r="F96" s="200"/>
      <c r="G96" s="201" t="str">
        <f aca="false">X96</f>
        <v>приказ заведующей от 23.12.2024 № 68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71" t="str">
        <f aca="false">T5</f>
        <v>Муниципальное казённое дошкольное образовательное учреждение Савинский детский сад № 2</v>
      </c>
      <c r="T96" s="272" t="s">
        <v>454</v>
      </c>
      <c r="U96" s="272"/>
      <c r="V96" s="272"/>
      <c r="W96" s="272"/>
      <c r="X96" s="203" t="s">
        <v>455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71" t="s">
        <v>449</v>
      </c>
      <c r="AK96" s="272" t="s">
        <v>454</v>
      </c>
      <c r="AL96" s="272"/>
      <c r="AM96" s="272"/>
      <c r="AN96" s="272"/>
      <c r="AO96" s="203" t="s">
        <v>456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2.6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14.8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75" t="n">
        <v>0</v>
      </c>
      <c r="AC101" s="75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75"/>
      <c r="AT101" s="75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75" t="s">
        <v>195</v>
      </c>
      <c r="AT102" s="75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75" t="n">
        <v>0</v>
      </c>
      <c r="AC103" s="75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75"/>
      <c r="AT103" s="75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/>
      <c r="AK104" s="32"/>
      <c r="AL104" s="32"/>
      <c r="AM104" s="32"/>
      <c r="AN104" s="32"/>
      <c r="AO104" s="32"/>
      <c r="AP104" s="32"/>
      <c r="AQ104" s="75"/>
      <c r="AR104" s="75"/>
      <c r="AS104" s="59"/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25.35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24.6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savinskiy_ds2@ivreg.ru"/>
    <hyperlink ref="T13" r:id="rId2" display="savinskiy_ds2@ivreg.ru"/>
    <hyperlink ref="AK13" r:id="rId3" display="savinskiy_ds2@ivreg.ru"/>
    <hyperlink ref="C22" r:id="rId4" display="savinskiy_ds2@ivreg.ru"/>
    <hyperlink ref="T22" r:id="rId5" display="savinskiy_ds2@ivreg.ru"/>
    <hyperlink ref="AK22" r:id="rId6" display="savinskiy_ds2@ivreg.ru"/>
  </hyperlinks>
  <printOptions headings="false" gridLines="false" gridLinesSet="true" horizontalCentered="false" verticalCentered="false"/>
  <pageMargins left="0.404861111111111" right="0.7875" top="0.584027777777778" bottom="1.05416666666667" header="0.31875" footer="0.788888888888889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61" colorId="64" zoomScale="75" zoomScaleNormal="75" zoomScalePageLayoutView="100" workbookViewId="0">
      <selection pane="topLeft" activeCell="M76" activeCellId="0" sqref="M76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.29"/>
    <col collapsed="false" customWidth="true" hidden="false" outlineLevel="0" max="31" min="31" style="4" width="10.12"/>
    <col collapsed="false" customWidth="true" hidden="false" outlineLevel="0" max="32" min="32" style="4" width="8.14"/>
    <col collapsed="false" customWidth="true" hidden="false" outlineLevel="0" max="33" min="33" style="4" width="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0.29"/>
    <col collapsed="false" customWidth="true" hidden="false" outlineLevel="0" max="48" min="48" style="4" width="10.12"/>
    <col collapsed="false" customWidth="true" hidden="false" outlineLevel="0" max="49" min="49" style="4" width="8.14"/>
    <col collapsed="false" customWidth="true" hidden="false" outlineLevel="0" max="50" min="50" style="4" width="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казённое дошкольное образовательное учреждение Савинский детский сад № 3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457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457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3722003246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3722003246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3722003246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область, Савинский район, п. Савино, переулок Швейный, дом 2А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458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458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459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459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459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460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460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460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461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461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461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462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462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462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459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459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459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460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460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460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461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461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461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462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462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462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1033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1033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1033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1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0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25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25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25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2</v>
      </c>
      <c r="H46" s="103"/>
      <c r="I46" s="103" t="n">
        <v>2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2</v>
      </c>
      <c r="Y46" s="35"/>
      <c r="Z46" s="35" t="n">
        <v>2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2</v>
      </c>
      <c r="AP46" s="35"/>
      <c r="AQ46" s="35" t="n">
        <v>2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0</v>
      </c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5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0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165</v>
      </c>
      <c r="H60" s="169"/>
      <c r="I60" s="169" t="n">
        <v>4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165</v>
      </c>
      <c r="Y60" s="79"/>
      <c r="Z60" s="79" t="n">
        <v>4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156</v>
      </c>
      <c r="AP60" s="79"/>
      <c r="AQ60" s="79" t="n">
        <v>4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77</v>
      </c>
      <c r="H61" s="169"/>
      <c r="I61" s="169" t="n">
        <v>4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77</v>
      </c>
      <c r="Y61" s="79"/>
      <c r="Z61" s="79" t="n">
        <v>4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77</v>
      </c>
      <c r="AP61" s="79"/>
      <c r="AQ61" s="79" t="n">
        <v>4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77</v>
      </c>
      <c r="H62" s="169"/>
      <c r="I62" s="169" t="n">
        <v>4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77</v>
      </c>
      <c r="Y62" s="79"/>
      <c r="Z62" s="79" t="n">
        <v>4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0</v>
      </c>
      <c r="AP62" s="79"/>
      <c r="AQ62" s="79" t="n">
        <v>0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1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1033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23691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25417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28317.74</v>
      </c>
      <c r="AN73" s="54"/>
      <c r="AO73" s="54"/>
      <c r="AP73" s="192" t="n">
        <v>0</v>
      </c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241.213</v>
      </c>
      <c r="F74" s="188"/>
      <c r="G74" s="188"/>
      <c r="H74" s="188" t="n">
        <v>0</v>
      </c>
      <c r="I74" s="188"/>
      <c r="J74" s="188"/>
      <c r="K74" s="189" t="n">
        <f aca="false">(E74*1000)/E73</f>
        <v>10.1816301549111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233.4</v>
      </c>
      <c r="W74" s="54"/>
      <c r="X74" s="54"/>
      <c r="Y74" s="192" t="n">
        <v>0</v>
      </c>
      <c r="Z74" s="192"/>
      <c r="AA74" s="192"/>
      <c r="AB74" s="55" t="n">
        <f aca="false">(V74*1000)/V73</f>
        <v>9.18283038910965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231.926</v>
      </c>
      <c r="AN74" s="54"/>
      <c r="AO74" s="54"/>
      <c r="AP74" s="192" t="n">
        <v>0</v>
      </c>
      <c r="AQ74" s="192"/>
      <c r="AR74" s="192"/>
      <c r="AS74" s="55" t="n">
        <f aca="false">(AM74*1000)/AM73</f>
        <v>8.19013099209188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242.699</v>
      </c>
      <c r="I75" s="188"/>
      <c r="J75" s="188"/>
      <c r="K75" s="189"/>
      <c r="L75" s="190"/>
      <c r="M75" s="155" t="s">
        <v>463</v>
      </c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270.911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 t="n">
        <v>243.499</v>
      </c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1660.662</v>
      </c>
      <c r="I76" s="188"/>
      <c r="J76" s="188"/>
      <c r="K76" s="189" t="e">
        <f aca="false">(E76*1000)/E75</f>
        <v>#DIV/0!</v>
      </c>
      <c r="L76" s="190" t="n">
        <f aca="false">(H76*1000)/H75</f>
        <v>6842.47565914981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1551.638</v>
      </c>
      <c r="Z76" s="192"/>
      <c r="AA76" s="192"/>
      <c r="AB76" s="55" t="e">
        <f aca="false">(V76*1000)/V75</f>
        <v>#DIV/0!</v>
      </c>
      <c r="AC76" s="56" t="n">
        <f aca="false">(Y76*1000)/Y75</f>
        <v>5727.48245733839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 t="n">
        <v>1002.5</v>
      </c>
      <c r="AQ76" s="192"/>
      <c r="AR76" s="192"/>
      <c r="AS76" s="55" t="e">
        <f aca="false">(AM76*1000)/AM75</f>
        <v>#DIV/0!</v>
      </c>
      <c r="AT76" s="56" t="n">
        <f aca="false">(AP76*1000)/AP75</f>
        <v>4117.06002899396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654.747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733.136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681.644</v>
      </c>
      <c r="AN77" s="54"/>
      <c r="AO77" s="54"/>
      <c r="AP77" s="192" t="n">
        <v>0</v>
      </c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32</v>
      </c>
      <c r="F78" s="188"/>
      <c r="G78" s="188"/>
      <c r="H78" s="188" t="n">
        <v>0</v>
      </c>
      <c r="I78" s="188"/>
      <c r="J78" s="188"/>
      <c r="K78" s="189" t="n">
        <f aca="false">(E78*1000)/E77</f>
        <v>48.8738398190446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33</v>
      </c>
      <c r="W78" s="54"/>
      <c r="X78" s="54"/>
      <c r="Y78" s="192" t="n">
        <v>0</v>
      </c>
      <c r="Z78" s="192"/>
      <c r="AA78" s="192"/>
      <c r="AB78" s="55" t="n">
        <f aca="false">(V78*1000)/V77</f>
        <v>45.0121123502324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28.5</v>
      </c>
      <c r="AN78" s="54"/>
      <c r="AO78" s="54"/>
      <c r="AP78" s="192" t="n">
        <v>0</v>
      </c>
      <c r="AQ78" s="192"/>
      <c r="AR78" s="192"/>
      <c r="AS78" s="55" t="n">
        <f aca="false">(AM78*1000)/AM77</f>
        <v>41.8106812353663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 t="n">
        <v>0</v>
      </c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 t="n">
        <v>0</v>
      </c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0</v>
      </c>
      <c r="AN81" s="54"/>
      <c r="AO81" s="54"/>
      <c r="AP81" s="192" t="n">
        <v>0</v>
      </c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0</v>
      </c>
      <c r="AN82" s="54"/>
      <c r="AO82" s="54"/>
      <c r="AP82" s="192" t="n">
        <v>0</v>
      </c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 t="n">
        <v>0</v>
      </c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 t="n">
        <v>0</v>
      </c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0</v>
      </c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0</v>
      </c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 t="n">
        <v>0</v>
      </c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 t="n">
        <v>0</v>
      </c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 t="n">
        <v>0</v>
      </c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 t="n">
        <v>0</v>
      </c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 t="n">
        <v>0</v>
      </c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 t="n">
        <v>0</v>
      </c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28.3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Муниципальное казённое дошкольное образовательное учреждение Савинский детский сад № 3</v>
      </c>
      <c r="C96" s="231" t="str">
        <f aca="false">T96</f>
        <v>Энергосбережение и повышение энергетической эффективности в  Муниципальном казенном дошкольном учреждении Савинский детский сад №3</v>
      </c>
      <c r="D96" s="231"/>
      <c r="E96" s="231"/>
      <c r="F96" s="231"/>
      <c r="G96" s="202" t="str">
        <f aca="false">X96</f>
        <v>приказ заведующей от 11.02.2025 № 7 № 9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Муниципальное казённое дошкольное образовательное учреждение Савинский детский сад № 3</v>
      </c>
      <c r="T96" s="270" t="s">
        <v>464</v>
      </c>
      <c r="U96" s="270"/>
      <c r="V96" s="270"/>
      <c r="W96" s="270"/>
      <c r="X96" s="233" t="s">
        <v>465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69" t="s">
        <v>247</v>
      </c>
      <c r="AK96" s="270" t="s">
        <v>464</v>
      </c>
      <c r="AL96" s="270"/>
      <c r="AM96" s="270"/>
      <c r="AN96" s="270"/>
      <c r="AO96" s="233" t="s">
        <v>466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0.35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17.8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24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/>
      <c r="AK104" s="32"/>
      <c r="AL104" s="32"/>
      <c r="AM104" s="32"/>
      <c r="AN104" s="32"/>
      <c r="AO104" s="32"/>
      <c r="AP104" s="32"/>
      <c r="AQ104" s="75"/>
      <c r="AR104" s="75"/>
      <c r="AS104" s="59"/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18.6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24.6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savinskiy_ds3@ivreg.ru"/>
    <hyperlink ref="T13" r:id="rId2" display="savinskiy_ds3@ivreg.ru"/>
    <hyperlink ref="AK13" r:id="rId3" display="savinskiy_ds3@ivreg.ru"/>
    <hyperlink ref="C22" r:id="rId4" display="savinskiy_ds3@ivreg.ru"/>
    <hyperlink ref="T22" r:id="rId5" display="savinskiy_ds3@ivreg.ru"/>
    <hyperlink ref="AK22" r:id="rId6" display="savinskiy_ds3@ivreg.ru"/>
  </hyperlinks>
  <printOptions headings="false" gridLines="false" gridLinesSet="true" horizontalCentered="false" verticalCentered="false"/>
  <pageMargins left="0.404861111111111" right="0.7875" top="0.802083333333333" bottom="0.852777777777778" header="0.536805555555556" footer="0.5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94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8.71"/>
    <col collapsed="false" customWidth="true" hidden="false" outlineLevel="0" max="31" min="31" style="4" width="6.88"/>
    <col collapsed="false" customWidth="true" hidden="false" outlineLevel="0" max="32" min="32" style="4" width="5.28"/>
    <col collapsed="false" customWidth="true" hidden="false" outlineLevel="0" max="33" min="33" style="4" width="8.86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8.71"/>
    <col collapsed="false" customWidth="true" hidden="false" outlineLevel="0" max="48" min="48" style="4" width="6.88"/>
    <col collapsed="false" customWidth="true" hidden="false" outlineLevel="0" max="49" min="49" style="4" width="5.28"/>
    <col collapsed="false" customWidth="true" hidden="false" outlineLevel="0" max="50" min="50" style="4" width="8.86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казённое общеобразовательное учреждение Архиповская средняя школа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467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467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3722002813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3722002813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3722002813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155700, Ивановская обл., Савинский р-н, с. Архиповка, ул. Советская, д.14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468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468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469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469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469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470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470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470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n">
        <v>89106909650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n">
        <v>89106909650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n">
        <v>89106909650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471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471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471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 t="n">
        <v>0</v>
      </c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 t="n">
        <v>0</v>
      </c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 t="n">
        <v>0</v>
      </c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 t="n">
        <v>0</v>
      </c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 t="n">
        <v>0</v>
      </c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 t="n">
        <v>0</v>
      </c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472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472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472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384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384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n">
        <v>84935696217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n">
        <v>84935696217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n">
        <v>84935696217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473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473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473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1555.4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1555.4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1555.4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2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2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1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2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23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23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23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f aca="false">-X364</f>
        <v>-0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f aca="false">-AO374</f>
        <v>-0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0</v>
      </c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5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36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38" t="s">
        <v>39</v>
      </c>
      <c r="AJ53" s="46" t="s">
        <v>106</v>
      </c>
      <c r="AK53" s="46"/>
      <c r="AL53" s="46"/>
      <c r="AM53" s="46"/>
      <c r="AN53" s="46"/>
      <c r="AO53" s="29" t="n">
        <v>0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3" t="s">
        <v>109</v>
      </c>
      <c r="AJ56" s="34" t="s">
        <v>110</v>
      </c>
      <c r="AK56" s="34"/>
      <c r="AL56" s="34"/>
      <c r="AM56" s="34"/>
      <c r="AN56" s="34"/>
      <c r="AO56" s="32" t="n">
        <v>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352</v>
      </c>
      <c r="H60" s="169"/>
      <c r="I60" s="169" t="n">
        <v>6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352</v>
      </c>
      <c r="Y60" s="79"/>
      <c r="Z60" s="79" t="n">
        <v>6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352</v>
      </c>
      <c r="AP60" s="79"/>
      <c r="AQ60" s="79" t="n">
        <v>6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247</v>
      </c>
      <c r="H61" s="169"/>
      <c r="I61" s="169" t="n">
        <v>6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247</v>
      </c>
      <c r="Y61" s="79"/>
      <c r="Z61" s="79" t="n">
        <v>6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347</v>
      </c>
      <c r="AP61" s="79"/>
      <c r="AQ61" s="79" t="n">
        <v>6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64</v>
      </c>
      <c r="H62" s="169"/>
      <c r="I62" s="169" t="n">
        <v>6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64</v>
      </c>
      <c r="Y62" s="79"/>
      <c r="Z62" s="79" t="n">
        <v>6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64</v>
      </c>
      <c r="AP62" s="79"/>
      <c r="AQ62" s="79" t="n">
        <v>0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29225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26200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31126</v>
      </c>
      <c r="AN73" s="54"/>
      <c r="AO73" s="54"/>
      <c r="AP73" s="192"/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342.383</v>
      </c>
      <c r="F74" s="188"/>
      <c r="G74" s="188"/>
      <c r="H74" s="188" t="n">
        <v>0</v>
      </c>
      <c r="I74" s="188"/>
      <c r="J74" s="188"/>
      <c r="K74" s="189" t="n">
        <f aca="false">(E74*1000)/E73</f>
        <v>11.7154148845167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269.307</v>
      </c>
      <c r="W74" s="54"/>
      <c r="X74" s="54"/>
      <c r="Y74" s="192" t="n">
        <v>0</v>
      </c>
      <c r="Z74" s="192"/>
      <c r="AA74" s="192"/>
      <c r="AB74" s="55" t="n">
        <f aca="false">(V74*1000)/V73</f>
        <v>10.278893129771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311</v>
      </c>
      <c r="AN74" s="54"/>
      <c r="AO74" s="54"/>
      <c r="AP74" s="192"/>
      <c r="AQ74" s="192"/>
      <c r="AR74" s="192"/>
      <c r="AS74" s="55" t="n">
        <f aca="false">(AM74*1000)/AM73</f>
        <v>9.99164685471953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278.615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284.685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 t="n">
        <v>373.301</v>
      </c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1192.065</v>
      </c>
      <c r="I76" s="188"/>
      <c r="J76" s="188"/>
      <c r="K76" s="189" t="e">
        <f aca="false">(E76*1000)/E75</f>
        <v>#DIV/0!</v>
      </c>
      <c r="L76" s="190" t="n">
        <f aca="false">(H76*1000)/H75</f>
        <v>4278.53848500619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1063.022</v>
      </c>
      <c r="Z76" s="192"/>
      <c r="AA76" s="192"/>
      <c r="AB76" s="55" t="e">
        <f aca="false">(V76*1000)/V75</f>
        <v>#DIV/0!</v>
      </c>
      <c r="AC76" s="56" t="n">
        <f aca="false">(Y76*1000)/Y75</f>
        <v>3734.02883889211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 t="n">
        <v>1100</v>
      </c>
      <c r="AQ76" s="192"/>
      <c r="AR76" s="192"/>
      <c r="AS76" s="55" t="e">
        <f aca="false">(AM76*1000)/AM75</f>
        <v>#DIV/0!</v>
      </c>
      <c r="AT76" s="56" t="n">
        <f aca="false">(AP76*1000)/AP75</f>
        <v>2946.68377529125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268.578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225.156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239.177</v>
      </c>
      <c r="AN77" s="54"/>
      <c r="AO77" s="54"/>
      <c r="AP77" s="192"/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13</v>
      </c>
      <c r="F78" s="188"/>
      <c r="G78" s="188"/>
      <c r="H78" s="188" t="n">
        <v>0</v>
      </c>
      <c r="I78" s="188"/>
      <c r="J78" s="188"/>
      <c r="K78" s="189" t="n">
        <f aca="false">(E78*1000)/E77</f>
        <v>48.4030709886886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10</v>
      </c>
      <c r="W78" s="54"/>
      <c r="X78" s="54"/>
      <c r="Y78" s="192" t="n">
        <v>0</v>
      </c>
      <c r="Z78" s="192"/>
      <c r="AA78" s="192"/>
      <c r="AB78" s="55" t="n">
        <f aca="false">(V78*1000)/V77</f>
        <v>44.4136509797651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10</v>
      </c>
      <c r="AN78" s="54"/>
      <c r="AO78" s="54"/>
      <c r="AP78" s="192"/>
      <c r="AQ78" s="192"/>
      <c r="AR78" s="192"/>
      <c r="AS78" s="55" t="n">
        <f aca="false">(AM78*1000)/AM77</f>
        <v>41.8100402630688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26.1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Муниципальное казённое общеобразовательное учреждение Архиповская средняя школа</v>
      </c>
      <c r="C96" s="231" t="str">
        <f aca="false">T96</f>
        <v>Энергосбережение и повышение энергетической эффективности в  МКОУ Архиповской СШ</v>
      </c>
      <c r="D96" s="231"/>
      <c r="E96" s="231"/>
      <c r="F96" s="231"/>
      <c r="G96" s="202" t="str">
        <f aca="false">X96</f>
        <v>приказ директора от 27.02.2025 № 12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71" t="str">
        <f aca="false">T5</f>
        <v>Муниципальное казённое общеобразовательное учреждение Архиповская средняя школа</v>
      </c>
      <c r="T96" s="272" t="s">
        <v>474</v>
      </c>
      <c r="U96" s="272"/>
      <c r="V96" s="272"/>
      <c r="W96" s="272"/>
      <c r="X96" s="203" t="s">
        <v>475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71" t="s">
        <v>248</v>
      </c>
      <c r="AK96" s="272" t="s">
        <v>474</v>
      </c>
      <c r="AL96" s="272"/>
      <c r="AM96" s="272"/>
      <c r="AN96" s="272"/>
      <c r="AO96" s="203" t="s">
        <v>476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1.8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1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/>
      <c r="AK104" s="32"/>
      <c r="AL104" s="32"/>
      <c r="AM104" s="32"/>
      <c r="AN104" s="32"/>
      <c r="AO104" s="32"/>
      <c r="AP104" s="32"/>
      <c r="AQ104" s="75"/>
      <c r="AR104" s="75"/>
      <c r="AS104" s="59"/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14.1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32.1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s="253" customFormat="tru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Q108" s="156"/>
      <c r="R108" s="268" t="s">
        <v>39</v>
      </c>
      <c r="S108" s="273" t="n">
        <v>2</v>
      </c>
      <c r="T108" s="273"/>
      <c r="U108" s="273"/>
      <c r="V108" s="273" t="n">
        <v>3</v>
      </c>
      <c r="W108" s="273" t="n">
        <v>4</v>
      </c>
      <c r="X108" s="273" t="n">
        <v>5</v>
      </c>
      <c r="Y108" s="273" t="n">
        <v>6</v>
      </c>
      <c r="Z108" s="273" t="n">
        <v>7</v>
      </c>
      <c r="AA108" s="273" t="n">
        <v>8</v>
      </c>
      <c r="AB108" s="273" t="n">
        <v>9</v>
      </c>
      <c r="AC108" s="273" t="n">
        <v>10</v>
      </c>
      <c r="AD108" s="273" t="n">
        <v>11</v>
      </c>
      <c r="AE108" s="273" t="n">
        <v>12</v>
      </c>
      <c r="AF108" s="274" t="n">
        <v>13</v>
      </c>
      <c r="AG108" s="274" t="n">
        <v>14</v>
      </c>
      <c r="AH108" s="252"/>
      <c r="AI108" s="268" t="s">
        <v>186</v>
      </c>
      <c r="AJ108" s="273"/>
      <c r="AK108" s="273"/>
      <c r="AL108" s="273"/>
      <c r="AM108" s="273"/>
      <c r="AN108" s="273"/>
      <c r="AO108" s="273"/>
      <c r="AP108" s="273"/>
      <c r="AQ108" s="273"/>
      <c r="AR108" s="273"/>
      <c r="AS108" s="273"/>
      <c r="AT108" s="273"/>
      <c r="AU108" s="273"/>
      <c r="AV108" s="273"/>
      <c r="AW108" s="274"/>
      <c r="AX108" s="274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nechaev.konstantin2017@mail.ru"/>
    <hyperlink ref="T13" r:id="rId2" display="nechaev.konstantin2017@mail.ru"/>
    <hyperlink ref="AK13" r:id="rId3" display="nechaev.konstantin2017@mail.ru"/>
    <hyperlink ref="C22" r:id="rId4" display="school2-2007@yandex.ru"/>
    <hyperlink ref="T22" r:id="rId5" display="school2-2007@yandex.ru"/>
    <hyperlink ref="AK22" r:id="rId6" display="school2-2007@yandex.ru"/>
  </hyperlinks>
  <printOptions headings="false" gridLines="false" gridLinesSet="true" horizontalCentered="false" verticalCentered="false"/>
  <pageMargins left="0.404861111111111" right="0.7875" top="0.752083333333333" bottom="0.365277777777778" header="0.486805555555556" footer="0.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7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7.57"/>
    <col collapsed="false" customWidth="true" hidden="false" outlineLevel="0" max="31" min="31" style="4" width="8"/>
    <col collapsed="false" customWidth="true" hidden="false" outlineLevel="0" max="32" min="32" style="4" width="6.42"/>
    <col collapsed="false" customWidth="true" hidden="false" outlineLevel="0" max="33" min="33" style="4" width="7.2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7.57"/>
    <col collapsed="false" customWidth="true" hidden="false" outlineLevel="0" max="48" min="48" style="4" width="8"/>
    <col collapsed="false" customWidth="true" hidden="false" outlineLevel="0" max="49" min="49" style="4" width="6.42"/>
    <col collapsed="false" customWidth="true" hidden="false" outlineLevel="0" max="50" min="50" style="4" width="7.2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казённое общеобразовательное учреждение Воскресенская средняя школа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477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477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3722002877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3722002877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3722002877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155720, Ивановская область, Савинский район, с. Воскресенское, ул. Школьная, д.3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478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478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479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479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480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481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481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481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482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482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482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483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483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483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 t="n">
        <v>0</v>
      </c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 t="n">
        <v>0</v>
      </c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 t="n">
        <v>0</v>
      </c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 t="n">
        <v>0</v>
      </c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 t="n">
        <v>0</v>
      </c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 t="n">
        <v>0</v>
      </c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479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479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480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481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481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481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482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482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482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483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483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483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2614.1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2614.1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2614.1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0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1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1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21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22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22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04" t="n">
        <f aca="false">X38</f>
        <v>1</v>
      </c>
      <c r="H38" s="104"/>
      <c r="I38" s="104"/>
      <c r="J38" s="104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2</v>
      </c>
      <c r="AP46" s="35"/>
      <c r="AQ46" s="35" t="n">
        <v>2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8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58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55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3</v>
      </c>
      <c r="AP57" s="32"/>
      <c r="AQ57" s="32"/>
      <c r="AR57" s="32"/>
      <c r="AS57" s="4" t="s">
        <v>484</v>
      </c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485</v>
      </c>
      <c r="H60" s="169"/>
      <c r="I60" s="169" t="n">
        <v>6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485</v>
      </c>
      <c r="Y60" s="79"/>
      <c r="Z60" s="79" t="n">
        <v>6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485</v>
      </c>
      <c r="AP60" s="79"/>
      <c r="AQ60" s="79" t="n">
        <v>7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247</v>
      </c>
      <c r="H61" s="169"/>
      <c r="I61" s="169" t="n">
        <v>6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247</v>
      </c>
      <c r="Y61" s="79"/>
      <c r="Z61" s="79" t="n">
        <v>6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480</v>
      </c>
      <c r="AP61" s="79"/>
      <c r="AQ61" s="79" t="n">
        <v>7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64</v>
      </c>
      <c r="H62" s="169"/>
      <c r="I62" s="169" t="n">
        <v>6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64</v>
      </c>
      <c r="Y62" s="79"/>
      <c r="Z62" s="79" t="n">
        <v>6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110</v>
      </c>
      <c r="AP62" s="79"/>
      <c r="AQ62" s="79" t="n">
        <v>7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1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2614.1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50430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43919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49297</v>
      </c>
      <c r="AN73" s="54"/>
      <c r="AO73" s="54"/>
      <c r="AP73" s="192"/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601.46</v>
      </c>
      <c r="F74" s="188"/>
      <c r="G74" s="188"/>
      <c r="H74" s="188" t="n">
        <v>0</v>
      </c>
      <c r="I74" s="188"/>
      <c r="J74" s="188"/>
      <c r="K74" s="189" t="n">
        <f aca="false">(E74*1000)/E73</f>
        <v>11.9266309736268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458.63</v>
      </c>
      <c r="W74" s="54"/>
      <c r="X74" s="54"/>
      <c r="Y74" s="192" t="n">
        <v>0</v>
      </c>
      <c r="Z74" s="192"/>
      <c r="AA74" s="192"/>
      <c r="AB74" s="55" t="n">
        <f aca="false">(V74*1000)/V73</f>
        <v>10.4426330289852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492.87</v>
      </c>
      <c r="AN74" s="54"/>
      <c r="AO74" s="54"/>
      <c r="AP74" s="192"/>
      <c r="AQ74" s="192"/>
      <c r="AR74" s="192"/>
      <c r="AS74" s="55" t="n">
        <f aca="false">(AM74*1000)/AM73</f>
        <v>9.99797147899467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/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542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1302.96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870</v>
      </c>
      <c r="AN77" s="54"/>
      <c r="AO77" s="54"/>
      <c r="AP77" s="192"/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24.45</v>
      </c>
      <c r="F78" s="188"/>
      <c r="G78" s="188"/>
      <c r="H78" s="188" t="n">
        <v>0</v>
      </c>
      <c r="I78" s="188"/>
      <c r="J78" s="188"/>
      <c r="K78" s="189" t="n">
        <f aca="false">(E78*1000)/E77</f>
        <v>45.1107011070111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52.962</v>
      </c>
      <c r="W78" s="54"/>
      <c r="X78" s="54"/>
      <c r="Y78" s="192" t="n">
        <v>0</v>
      </c>
      <c r="Z78" s="192"/>
      <c r="AA78" s="192"/>
      <c r="AB78" s="55" t="n">
        <f aca="false">(V78*1000)/V77</f>
        <v>40.6474488856143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33.5</v>
      </c>
      <c r="AN78" s="54"/>
      <c r="AO78" s="54"/>
      <c r="AP78" s="192"/>
      <c r="AQ78" s="192"/>
      <c r="AR78" s="192"/>
      <c r="AS78" s="55" t="n">
        <f aca="false">(AM78*1000)/AM77</f>
        <v>38.5057471264368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0</v>
      </c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0</v>
      </c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9820.95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54" t="n">
        <v>4570.45</v>
      </c>
      <c r="Z85" s="54"/>
      <c r="AA85" s="54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54" t="n">
        <v>5028.36</v>
      </c>
      <c r="AQ85" s="54"/>
      <c r="AR85" s="54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585.559</v>
      </c>
      <c r="I86" s="188"/>
      <c r="J86" s="188"/>
      <c r="K86" s="189" t="e">
        <f aca="false">(E86*1000)/E85</f>
        <v>#DIV/0!</v>
      </c>
      <c r="L86" s="190" t="n">
        <f aca="false">(H86*1000)/H85</f>
        <v>59.6234580157724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54" t="n">
        <v>252.82</v>
      </c>
      <c r="Z86" s="54"/>
      <c r="AA86" s="54"/>
      <c r="AB86" s="55" t="e">
        <f aca="false">(V86*1000)/V85</f>
        <v>#DIV/0!</v>
      </c>
      <c r="AC86" s="56" t="n">
        <f aca="false">(Y86*1000)/Y85</f>
        <v>55.3162161275148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54" t="n">
        <v>248.68</v>
      </c>
      <c r="AQ86" s="54"/>
      <c r="AR86" s="54"/>
      <c r="AS86" s="55" t="e">
        <f aca="false">(AM86*1000)/AM85</f>
        <v>#DIV/0!</v>
      </c>
      <c r="AT86" s="56" t="n">
        <f aca="false">(AP86*1000)/AP85</f>
        <v>49.4554884694016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171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144.88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 t="n">
        <v>172</v>
      </c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1795.5</v>
      </c>
      <c r="I90" s="188"/>
      <c r="J90" s="188"/>
      <c r="K90" s="189" t="e">
        <f aca="false">(E90*1000)/E89</f>
        <v>#DIV/0!</v>
      </c>
      <c r="L90" s="190" t="n">
        <f aca="false">(H90*1000)/H89</f>
        <v>10500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1405.31</v>
      </c>
      <c r="Z90" s="192"/>
      <c r="AA90" s="192"/>
      <c r="AB90" s="55" t="e">
        <f aca="false">(V90*1000)/V89</f>
        <v>#DIV/0!</v>
      </c>
      <c r="AC90" s="56" t="n">
        <f aca="false">(Y90*1000)/Y89</f>
        <v>9699.82054113749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 t="n">
        <v>1568.24</v>
      </c>
      <c r="AQ90" s="192"/>
      <c r="AR90" s="192"/>
      <c r="AS90" s="55" t="e">
        <f aca="false">(AM90*1000)/AM89</f>
        <v>#DIV/0!</v>
      </c>
      <c r="AT90" s="56" t="n">
        <f aca="false">(AP90*1000)/AP89</f>
        <v>9117.67441860465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33.6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Муниципальное казённое общеобразовательное учреждение Воскресенская средняя школа</v>
      </c>
      <c r="C96" s="231" t="str">
        <f aca="false">T96</f>
        <v>Энергосбережение и повышение энергетической эффективности в Муниципальном казённом общеобразовательном учреждении Воскресенской средней школе</v>
      </c>
      <c r="D96" s="231"/>
      <c r="E96" s="231"/>
      <c r="F96" s="231"/>
      <c r="G96" s="202" t="str">
        <f aca="false">X96</f>
        <v>Приказ директора от 16.03.2025 № 235.02.20023 № 15/2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Муниципальное казённое общеобразовательное учреждение Воскресенская средняя школа</v>
      </c>
      <c r="T96" s="270" t="s">
        <v>485</v>
      </c>
      <c r="U96" s="270"/>
      <c r="V96" s="270"/>
      <c r="W96" s="270"/>
      <c r="X96" s="233" t="s">
        <v>486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69" t="s">
        <v>249</v>
      </c>
      <c r="AK96" s="270" t="s">
        <v>485</v>
      </c>
      <c r="AL96" s="270"/>
      <c r="AM96" s="270"/>
      <c r="AN96" s="270"/>
      <c r="AO96" s="233" t="s">
        <v>487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5.6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18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/>
      <c r="AK104" s="32"/>
      <c r="AL104" s="32"/>
      <c r="AM104" s="32"/>
      <c r="AN104" s="32"/>
      <c r="AO104" s="32"/>
      <c r="AP104" s="32"/>
      <c r="AQ104" s="75"/>
      <c r="AR104" s="75"/>
      <c r="AS104" s="59"/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20.1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20.1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gasAxQEgnbieFqE8FjIBIsOjy4DyYJw/E9v44CWKtS5/OjEFy3ubdEEt5fMbOh8gzkB6tyZJiBvdfeG+SHGBQw==" saltValue="CFgLeSqFt7Chh4fB8kCxKg==" spinCount="100000" sheet="true" objects="true" scenarios="true"/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voskresenskaya_ssh@ivreg.ru"/>
    <hyperlink ref="T13" r:id="rId2" display="voskresenskaya_ssh@ivreg.ru"/>
    <hyperlink ref="AK13" r:id="rId3" display="voskresenskaya_ssh@ivreg.ru"/>
    <hyperlink ref="C22" r:id="rId4" display="voskresenskaya_ssh@ivreg.ru"/>
    <hyperlink ref="T22" r:id="rId5" display="voskresenskaya_ssh@ivreg.ru"/>
    <hyperlink ref="AK22" r:id="rId6" display="voskresenskaya_ssh@ivreg.ru"/>
  </hyperlinks>
  <printOptions headings="false" gridLines="false" gridLinesSet="true" horizontalCentered="false" verticalCentered="false"/>
  <pageMargins left="0.3875" right="0.7875" top="0.684722222222222" bottom="0.432638888888889" header="0.419444444444444" footer="0.16736111111111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9" colorId="64" zoomScale="75" zoomScaleNormal="75" zoomScalePageLayoutView="100" workbookViewId="0">
      <selection pane="topLeft" activeCell="B107" activeCellId="0" sqref="B107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9"/>
    <col collapsed="false" customWidth="true" hidden="false" outlineLevel="0" max="31" min="31" style="4" width="8.71"/>
    <col collapsed="false" customWidth="true" hidden="false" outlineLevel="0" max="32" min="32" style="4" width="5.43"/>
    <col collapsed="false" customWidth="true" hidden="false" outlineLevel="0" max="33" min="33" style="4" width="8.86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9"/>
    <col collapsed="false" customWidth="true" hidden="false" outlineLevel="0" max="48" min="48" style="4" width="8.71"/>
    <col collapsed="false" customWidth="true" hidden="false" outlineLevel="0" max="49" min="49" style="4" width="5.43"/>
    <col collapsed="false" customWidth="true" hidden="false" outlineLevel="0" max="50" min="50" style="4" width="8.86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казённое общеобразовательное учреждение Горячевская средняя школа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488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488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3722002852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3722002852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3722002852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155723 Ивановская область, Савинский район, д. Горячево, ул. Бреховская,д.15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489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489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490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490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490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384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384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384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n">
        <v>84935694325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n">
        <v>84935694325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n">
        <v>84935694325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491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491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491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490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490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490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384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384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n">
        <v>84935694325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n">
        <v>84935694325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n">
        <v>84935694325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491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491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491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1833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1833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1833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1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15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16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16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0</v>
      </c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0</v>
      </c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4.6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76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50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26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220</v>
      </c>
      <c r="H60" s="169"/>
      <c r="I60" s="169" t="n">
        <v>4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220</v>
      </c>
      <c r="Y60" s="79"/>
      <c r="Z60" s="79" t="n">
        <v>4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220</v>
      </c>
      <c r="AP60" s="79"/>
      <c r="AQ60" s="79" t="n">
        <v>4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92</v>
      </c>
      <c r="H61" s="169"/>
      <c r="I61" s="169" t="n">
        <v>4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92</v>
      </c>
      <c r="Y61" s="79"/>
      <c r="Z61" s="79" t="n">
        <v>4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72</v>
      </c>
      <c r="AP61" s="79"/>
      <c r="AQ61" s="79" t="n">
        <v>4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92</v>
      </c>
      <c r="H62" s="169"/>
      <c r="I62" s="169" t="n">
        <v>4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92</v>
      </c>
      <c r="Y62" s="79"/>
      <c r="Z62" s="79" t="n">
        <v>4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26</v>
      </c>
      <c r="AP62" s="79"/>
      <c r="AQ62" s="79" t="n">
        <v>4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23241.994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22416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23909</v>
      </c>
      <c r="AN73" s="54"/>
      <c r="AO73" s="54"/>
      <c r="AP73" s="192"/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276.946</v>
      </c>
      <c r="F74" s="188"/>
      <c r="G74" s="188"/>
      <c r="H74" s="188" t="n">
        <v>0</v>
      </c>
      <c r="I74" s="188"/>
      <c r="J74" s="188"/>
      <c r="K74" s="189" t="n">
        <f aca="false">(E74*1000)/E73</f>
        <v>11.9157590351327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237.26</v>
      </c>
      <c r="W74" s="54"/>
      <c r="X74" s="54"/>
      <c r="Y74" s="192" t="n">
        <v>0</v>
      </c>
      <c r="Z74" s="192"/>
      <c r="AA74" s="192"/>
      <c r="AB74" s="55" t="n">
        <f aca="false">(V74*1000)/V73</f>
        <v>10.5844039971449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239.5</v>
      </c>
      <c r="AN74" s="54"/>
      <c r="AO74" s="54"/>
      <c r="AP74" s="192"/>
      <c r="AQ74" s="192"/>
      <c r="AR74" s="192"/>
      <c r="AS74" s="55" t="n">
        <f aca="false">(AM74*1000)/AM73</f>
        <v>10.0171483541763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616.302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645.953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 t="n">
        <v>771.79</v>
      </c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2643.549</v>
      </c>
      <c r="I76" s="188"/>
      <c r="J76" s="188"/>
      <c r="K76" s="189" t="e">
        <f aca="false">(E76*1000)/E75</f>
        <v>#DIV/0!</v>
      </c>
      <c r="L76" s="190" t="n">
        <f aca="false">(H76*1000)/H75</f>
        <v>4289.37274258399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2493.91</v>
      </c>
      <c r="Z76" s="192"/>
      <c r="AA76" s="192"/>
      <c r="AB76" s="55" t="e">
        <f aca="false">(V76*1000)/V75</f>
        <v>#DIV/0!</v>
      </c>
      <c r="AC76" s="56" t="n">
        <f aca="false">(Y76*1000)/Y75</f>
        <v>3860.82269143421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 t="n">
        <v>2525.8</v>
      </c>
      <c r="AQ76" s="192"/>
      <c r="AR76" s="192"/>
      <c r="AS76" s="55" t="e">
        <f aca="false">(AM76*1000)/AM75</f>
        <v>#DIV/0!</v>
      </c>
      <c r="AT76" s="56" t="n">
        <f aca="false">(AP76*1000)/AP75</f>
        <v>3272.65188717138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467.666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528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 t="n">
        <v>528</v>
      </c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20.999</v>
      </c>
      <c r="I78" s="188"/>
      <c r="J78" s="188"/>
      <c r="K78" s="189" t="e">
        <f aca="false">(E78*1000)/E77</f>
        <v>#DIV/0!</v>
      </c>
      <c r="L78" s="190" t="n">
        <f aca="false">(H78*1000)/H77</f>
        <v>44.9017033523925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21.34</v>
      </c>
      <c r="Z78" s="192"/>
      <c r="AA78" s="192"/>
      <c r="AB78" s="55" t="e">
        <f aca="false">(V78*1000)/V77</f>
        <v>#DIV/0!</v>
      </c>
      <c r="AC78" s="56" t="n">
        <f aca="false">(Y78*1000)/Y77</f>
        <v>40.4166666666667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 t="n">
        <v>20</v>
      </c>
      <c r="AQ78" s="192"/>
      <c r="AR78" s="192"/>
      <c r="AS78" s="55" t="e">
        <f aca="false">(AM78*1000)/AM77</f>
        <v>#DIV/0!</v>
      </c>
      <c r="AT78" s="56" t="n">
        <f aca="false">(AP78*1000)/AP77</f>
        <v>37.8787878787879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9500</v>
      </c>
      <c r="AQ85" s="192"/>
      <c r="AR85" s="192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460</v>
      </c>
      <c r="AQ86" s="192"/>
      <c r="AR86" s="192"/>
      <c r="AS86" s="55" t="e">
        <f aca="false">(AM86*1000)/AM85</f>
        <v>#DIV/0!</v>
      </c>
      <c r="AT86" s="56" t="n">
        <f aca="false">(AP86*1000)/AP85</f>
        <v>48.421052631579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27.6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36.6" hidden="false" customHeight="true" outlineLevel="0" collapsed="false">
      <c r="A96" s="167" t="s">
        <v>39</v>
      </c>
      <c r="B96" s="200" t="str">
        <f aca="false">C5</f>
        <v>Муниципальное казённое общеобразовательное учреждение Горячевская средняя школа</v>
      </c>
      <c r="C96" s="200" t="str">
        <f aca="false">T96</f>
        <v>Энергосбережение и повышение энергетической эффективности в МКОУ Горячевской СШ</v>
      </c>
      <c r="D96" s="200"/>
      <c r="E96" s="200"/>
      <c r="F96" s="200"/>
      <c r="G96" s="201" t="str">
        <f aca="false">X96</f>
        <v>приказ директора № 25 от 17.03.2025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Муниципальное казённое общеобразовательное учреждение Горячевская средняя школа</v>
      </c>
      <c r="T96" s="270" t="s">
        <v>492</v>
      </c>
      <c r="U96" s="270"/>
      <c r="V96" s="270"/>
      <c r="W96" s="270"/>
      <c r="X96" s="233" t="s">
        <v>493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69" t="s">
        <v>488</v>
      </c>
      <c r="AK96" s="270" t="s">
        <v>492</v>
      </c>
      <c r="AL96" s="270"/>
      <c r="AM96" s="270"/>
      <c r="AN96" s="270"/>
      <c r="AO96" s="233" t="s">
        <v>494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7.1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1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392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/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20.1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20.1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elen936@yandex.ru"/>
    <hyperlink ref="T13" r:id="rId2" display="elen936@yandex.ru"/>
    <hyperlink ref="AK13" r:id="rId3" display="elen936@yandex.ru"/>
    <hyperlink ref="C22" r:id="rId4" display="elen936@yandex.ru"/>
    <hyperlink ref="T22" r:id="rId5" display="elen936@yandex.ru"/>
    <hyperlink ref="AK22" r:id="rId6" display="elen936@yandex.ru"/>
  </hyperlinks>
  <printOptions headings="false" gridLines="false" gridLinesSet="true" horizontalCentered="false" verticalCentered="false"/>
  <pageMargins left="0.527083333333333" right="0.7875" top="0.54375" bottom="0.567361111111111" header="0.278472222222222" footer="0.30208333333333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9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5"/>
    <col collapsed="false" customWidth="true" hidden="false" outlineLevel="0" max="31" min="31" style="4" width="14.43"/>
    <col collapsed="false" customWidth="true" hidden="false" outlineLevel="0" max="32" min="32" style="4" width="7.29"/>
    <col collapsed="false" customWidth="true" hidden="false" outlineLevel="0" max="33" min="33" style="4" width="9.5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5"/>
    <col collapsed="false" customWidth="true" hidden="false" outlineLevel="0" max="48" min="48" style="4" width="14.43"/>
    <col collapsed="false" customWidth="true" hidden="false" outlineLevel="0" max="49" min="49" style="4" width="7.29"/>
    <col collapsed="false" customWidth="true" hidden="false" outlineLevel="0" max="50" min="50" style="4" width="9.5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МКУ «Архиповский дом культуры»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495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495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3711019967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3711019967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3711019967</v>
      </c>
      <c r="AL6" s="12"/>
      <c r="AM6" s="12"/>
      <c r="AN6" s="12"/>
      <c r="AO6" s="12"/>
      <c r="AP6" s="12"/>
      <c r="AQ6" s="12"/>
      <c r="AR6" s="12"/>
    </row>
    <row r="7" customFormat="false" ht="24.6" hidden="false" customHeight="true" outlineLevel="0" collapsed="false">
      <c r="A7" s="67" t="n">
        <v>3</v>
      </c>
      <c r="B7" s="68" t="s">
        <v>36</v>
      </c>
      <c r="C7" s="69" t="str">
        <f aca="false">T7</f>
        <v>155700, Ивановская область Савинский район село Архиповка улица 1-Кооперативная д.6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496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496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219" t="s">
        <v>497</v>
      </c>
      <c r="D10" s="219"/>
      <c r="E10" s="219"/>
      <c r="F10" s="219"/>
      <c r="G10" s="219"/>
      <c r="H10" s="219"/>
      <c r="I10" s="219"/>
      <c r="J10" s="219"/>
      <c r="R10" s="13" t="s">
        <v>39</v>
      </c>
      <c r="S10" s="14" t="s">
        <v>40</v>
      </c>
      <c r="T10" s="12" t="s">
        <v>296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297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219" t="s">
        <v>498</v>
      </c>
      <c r="D11" s="219"/>
      <c r="E11" s="219"/>
      <c r="F11" s="219"/>
      <c r="G11" s="219"/>
      <c r="H11" s="219"/>
      <c r="I11" s="219"/>
      <c r="J11" s="219"/>
      <c r="R11" s="13" t="s">
        <v>42</v>
      </c>
      <c r="S11" s="14" t="s">
        <v>43</v>
      </c>
      <c r="T11" s="12" t="s">
        <v>499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300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219" t="s">
        <v>301</v>
      </c>
      <c r="D12" s="219"/>
      <c r="E12" s="219"/>
      <c r="F12" s="219"/>
      <c r="G12" s="219"/>
      <c r="H12" s="219"/>
      <c r="I12" s="219"/>
      <c r="J12" s="219"/>
      <c r="R12" s="13" t="s">
        <v>45</v>
      </c>
      <c r="S12" s="14" t="s">
        <v>46</v>
      </c>
      <c r="T12" s="12" t="s">
        <v>301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301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220" t="s">
        <v>500</v>
      </c>
      <c r="D13" s="220"/>
      <c r="E13" s="220"/>
      <c r="F13" s="220"/>
      <c r="G13" s="220"/>
      <c r="H13" s="220"/>
      <c r="I13" s="220"/>
      <c r="J13" s="220"/>
      <c r="R13" s="13" t="s">
        <v>47</v>
      </c>
      <c r="S13" s="14" t="s">
        <v>48</v>
      </c>
      <c r="T13" s="17" t="s">
        <v>302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302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5" hidden="false" customHeight="false" outlineLevel="0" collapsed="false">
      <c r="A19" s="67" t="s">
        <v>60</v>
      </c>
      <c r="B19" s="68" t="s">
        <v>40</v>
      </c>
      <c r="C19" s="66"/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296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5" hidden="false" customHeight="false" outlineLevel="0" collapsed="false">
      <c r="A20" s="67" t="s">
        <v>62</v>
      </c>
      <c r="B20" s="68" t="s">
        <v>43</v>
      </c>
      <c r="C20" s="66"/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499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219" t="s">
        <v>301</v>
      </c>
      <c r="D21" s="219"/>
      <c r="E21" s="219"/>
      <c r="F21" s="219"/>
      <c r="G21" s="219"/>
      <c r="H21" s="219"/>
      <c r="I21" s="219"/>
      <c r="J21" s="219"/>
      <c r="R21" s="13" t="s">
        <v>64</v>
      </c>
      <c r="S21" s="14" t="s">
        <v>46</v>
      </c>
      <c r="T21" s="12" t="s">
        <v>301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220" t="s">
        <v>500</v>
      </c>
      <c r="D22" s="220"/>
      <c r="E22" s="220"/>
      <c r="F22" s="220"/>
      <c r="G22" s="220"/>
      <c r="H22" s="220"/>
      <c r="I22" s="220"/>
      <c r="J22" s="220"/>
      <c r="R22" s="13" t="s">
        <v>65</v>
      </c>
      <c r="S22" s="14" t="s">
        <v>48</v>
      </c>
      <c r="T22" s="17" t="s">
        <v>302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948.1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948.1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948.1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1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0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4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6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6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31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/>
      <c r="AP53" s="29"/>
      <c r="AQ53" s="29"/>
      <c r="AR53" s="29"/>
    </row>
    <row r="54" customFormat="false" ht="13.8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69" t="n">
        <v>0</v>
      </c>
      <c r="H54" s="169"/>
      <c r="I54" s="169"/>
      <c r="J54" s="169"/>
      <c r="R54" s="13" t="s">
        <v>92</v>
      </c>
      <c r="S54" s="34" t="s">
        <v>107</v>
      </c>
      <c r="T54" s="34"/>
      <c r="U54" s="34"/>
      <c r="V54" s="34"/>
      <c r="W54" s="34"/>
      <c r="X54" s="32"/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/>
      <c r="AP54" s="32"/>
      <c r="AQ54" s="32"/>
      <c r="AR54" s="32"/>
    </row>
    <row r="55" customFormat="false" ht="13.8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69" t="n">
        <v>0</v>
      </c>
      <c r="H55" s="169"/>
      <c r="I55" s="169"/>
      <c r="J55" s="169"/>
      <c r="R55" s="13" t="s">
        <v>94</v>
      </c>
      <c r="S55" s="34" t="s">
        <v>108</v>
      </c>
      <c r="T55" s="34"/>
      <c r="U55" s="34"/>
      <c r="V55" s="34"/>
      <c r="W55" s="34"/>
      <c r="X55" s="32"/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/>
      <c r="AP55" s="32"/>
      <c r="AQ55" s="32"/>
      <c r="AR55" s="32"/>
    </row>
    <row r="56" customFormat="false" ht="13.8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69" t="n">
        <v>0</v>
      </c>
      <c r="H56" s="169"/>
      <c r="I56" s="169"/>
      <c r="J56" s="169"/>
      <c r="R56" s="13" t="s">
        <v>109</v>
      </c>
      <c r="S56" s="34" t="s">
        <v>110</v>
      </c>
      <c r="T56" s="34"/>
      <c r="U56" s="34"/>
      <c r="V56" s="34"/>
      <c r="W56" s="34"/>
      <c r="X56" s="32"/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/>
      <c r="AP56" s="32"/>
      <c r="AQ56" s="32"/>
      <c r="AR56" s="32"/>
    </row>
    <row r="57" customFormat="false" ht="13.8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69" t="n">
        <v>0</v>
      </c>
      <c r="H57" s="169"/>
      <c r="I57" s="169"/>
      <c r="J57" s="169"/>
      <c r="R57" s="13" t="s">
        <v>111</v>
      </c>
      <c r="S57" s="34" t="s">
        <v>112</v>
      </c>
      <c r="T57" s="34"/>
      <c r="U57" s="34"/>
      <c r="V57" s="34"/>
      <c r="W57" s="34"/>
      <c r="X57" s="32"/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275" t="n">
        <v>366</v>
      </c>
      <c r="H60" s="275"/>
      <c r="I60" s="276" t="n">
        <v>3</v>
      </c>
      <c r="J60" s="276"/>
      <c r="R60" s="13" t="s">
        <v>39</v>
      </c>
      <c r="S60" s="34" t="s">
        <v>116</v>
      </c>
      <c r="T60" s="34"/>
      <c r="U60" s="34"/>
      <c r="V60" s="34"/>
      <c r="W60" s="34"/>
      <c r="X60" s="79" t="n">
        <v>366</v>
      </c>
      <c r="Y60" s="79"/>
      <c r="Z60" s="45" t="n">
        <v>3</v>
      </c>
      <c r="AA60" s="45"/>
      <c r="AI60" s="13" t="s">
        <v>39</v>
      </c>
      <c r="AJ60" s="34" t="s">
        <v>116</v>
      </c>
      <c r="AK60" s="34"/>
      <c r="AL60" s="34"/>
      <c r="AM60" s="34"/>
      <c r="AN60" s="34"/>
      <c r="AO60" s="79" t="n">
        <v>366</v>
      </c>
      <c r="AP60" s="79"/>
      <c r="AQ60" s="45" t="n">
        <v>3</v>
      </c>
      <c r="AR60" s="45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275" t="n">
        <v>348</v>
      </c>
      <c r="H61" s="275"/>
      <c r="I61" s="276" t="n">
        <v>3</v>
      </c>
      <c r="J61" s="276"/>
      <c r="R61" s="13" t="s">
        <v>92</v>
      </c>
      <c r="S61" s="34" t="s">
        <v>117</v>
      </c>
      <c r="T61" s="34"/>
      <c r="U61" s="34"/>
      <c r="V61" s="34"/>
      <c r="W61" s="34"/>
      <c r="X61" s="79" t="n">
        <v>348</v>
      </c>
      <c r="Y61" s="79"/>
      <c r="Z61" s="45" t="n">
        <v>3</v>
      </c>
      <c r="AA61" s="45"/>
      <c r="AI61" s="13" t="s">
        <v>92</v>
      </c>
      <c r="AJ61" s="34" t="s">
        <v>117</v>
      </c>
      <c r="AK61" s="34"/>
      <c r="AL61" s="34"/>
      <c r="AM61" s="34"/>
      <c r="AN61" s="34"/>
      <c r="AO61" s="79" t="n">
        <v>348</v>
      </c>
      <c r="AP61" s="79"/>
      <c r="AQ61" s="45" t="n">
        <v>3</v>
      </c>
      <c r="AR61" s="45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275" t="n">
        <v>0</v>
      </c>
      <c r="H62" s="275"/>
      <c r="I62" s="276" t="n">
        <v>3</v>
      </c>
      <c r="J62" s="276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45" t="n">
        <v>3</v>
      </c>
      <c r="AA62" s="45"/>
      <c r="AI62" s="13" t="s">
        <v>118</v>
      </c>
      <c r="AJ62" s="34" t="s">
        <v>119</v>
      </c>
      <c r="AK62" s="34"/>
      <c r="AL62" s="34"/>
      <c r="AM62" s="34"/>
      <c r="AN62" s="34"/>
      <c r="AO62" s="79" t="n">
        <v>0</v>
      </c>
      <c r="AP62" s="79"/>
      <c r="AQ62" s="45" t="n">
        <v>3</v>
      </c>
      <c r="AR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221" t="n">
        <v>3939</v>
      </c>
      <c r="F73" s="221"/>
      <c r="G73" s="221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3283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4419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221" t="n">
        <v>42.7</v>
      </c>
      <c r="F74" s="221"/>
      <c r="G74" s="221"/>
      <c r="H74" s="188" t="n">
        <v>0</v>
      </c>
      <c r="I74" s="188"/>
      <c r="J74" s="188"/>
      <c r="K74" s="189" t="n">
        <f aca="false">(E74*1000)/E73</f>
        <v>10.8403148007108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30.76</v>
      </c>
      <c r="W74" s="54"/>
      <c r="X74" s="54"/>
      <c r="Y74" s="192" t="n">
        <v>0</v>
      </c>
      <c r="Z74" s="192"/>
      <c r="AA74" s="192"/>
      <c r="AB74" s="55" t="n">
        <f aca="false">(V74*1000)/V73</f>
        <v>9.36947913493756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36.7</v>
      </c>
      <c r="AN74" s="54"/>
      <c r="AO74" s="54"/>
      <c r="AP74" s="192"/>
      <c r="AQ74" s="192"/>
      <c r="AR74" s="192"/>
      <c r="AS74" s="55" t="n">
        <f aca="false">(AM74*1000)/AM73</f>
        <v>8.30504639058611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221" t="n">
        <v>0</v>
      </c>
      <c r="F75" s="221"/>
      <c r="G75" s="221"/>
      <c r="H75" s="221" t="n">
        <v>474.7</v>
      </c>
      <c r="I75" s="221"/>
      <c r="J75" s="221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135.4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 t="n">
        <v>233.2</v>
      </c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221" t="n">
        <v>0</v>
      </c>
      <c r="F76" s="221"/>
      <c r="G76" s="221"/>
      <c r="H76" s="221" t="n">
        <v>284.4</v>
      </c>
      <c r="I76" s="221"/>
      <c r="J76" s="221"/>
      <c r="K76" s="189" t="e">
        <f aca="false">(E76*1000)/E75</f>
        <v>#DIV/0!</v>
      </c>
      <c r="L76" s="190" t="n">
        <f aca="false">(H76*1000)/H75</f>
        <v>599.115230672003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440.1</v>
      </c>
      <c r="Z76" s="192"/>
      <c r="AA76" s="192"/>
      <c r="AB76" s="55" t="e">
        <f aca="false">(V76*1000)/V75</f>
        <v>#DIV/0!</v>
      </c>
      <c r="AC76" s="56" t="n">
        <f aca="false">(Y76*1000)/Y75</f>
        <v>3250.36927621861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 t="n">
        <v>757.9</v>
      </c>
      <c r="AQ76" s="192"/>
      <c r="AR76" s="192"/>
      <c r="AS76" s="55" t="e">
        <f aca="false">(AM76*1000)/AM75</f>
        <v>#DIV/0!</v>
      </c>
      <c r="AT76" s="56" t="n">
        <f aca="false">(AP76*1000)/AP75</f>
        <v>3250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221" t="n">
        <v>156</v>
      </c>
      <c r="F77" s="221"/>
      <c r="G77" s="221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156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80</v>
      </c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221" t="n">
        <v>7.7</v>
      </c>
      <c r="F78" s="221"/>
      <c r="G78" s="221"/>
      <c r="H78" s="188" t="n">
        <v>0</v>
      </c>
      <c r="I78" s="188"/>
      <c r="J78" s="188"/>
      <c r="K78" s="189" t="n">
        <f aca="false">(E78*1000)/E77</f>
        <v>49.3589743589744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6.52</v>
      </c>
      <c r="W78" s="54"/>
      <c r="X78" s="54"/>
      <c r="Y78" s="192" t="n">
        <v>0</v>
      </c>
      <c r="Z78" s="192"/>
      <c r="AA78" s="192"/>
      <c r="AB78" s="55" t="n">
        <f aca="false">(V78*1000)/V77</f>
        <v>41.7948717948718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3.3</v>
      </c>
      <c r="AN78" s="54"/>
      <c r="AO78" s="54"/>
      <c r="AP78" s="192"/>
      <c r="AQ78" s="192"/>
      <c r="AR78" s="192"/>
      <c r="AS78" s="55" t="n">
        <f aca="false">(AM78*1000)/AM77</f>
        <v>41.25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105" t="s">
        <v>32</v>
      </c>
      <c r="S94" s="106" t="s">
        <v>188</v>
      </c>
      <c r="T94" s="106" t="s">
        <v>170</v>
      </c>
      <c r="U94" s="106"/>
      <c r="V94" s="106"/>
      <c r="W94" s="106"/>
      <c r="X94" s="107" t="s">
        <v>171</v>
      </c>
      <c r="Y94" s="107" t="s">
        <v>172</v>
      </c>
      <c r="Z94" s="107" t="s">
        <v>173</v>
      </c>
      <c r="AA94" s="107" t="s">
        <v>174</v>
      </c>
      <c r="AB94" s="107" t="s">
        <v>189</v>
      </c>
      <c r="AC94" s="107" t="s">
        <v>176</v>
      </c>
      <c r="AD94" s="107"/>
      <c r="AE94" s="107"/>
      <c r="AF94" s="107"/>
      <c r="AG94" s="107"/>
      <c r="AI94" s="105" t="s">
        <v>32</v>
      </c>
      <c r="AJ94" s="106" t="s">
        <v>188</v>
      </c>
      <c r="AK94" s="106" t="s">
        <v>170</v>
      </c>
      <c r="AL94" s="106"/>
      <c r="AM94" s="106"/>
      <c r="AN94" s="106"/>
      <c r="AO94" s="107" t="s">
        <v>171</v>
      </c>
      <c r="AP94" s="107" t="s">
        <v>172</v>
      </c>
      <c r="AQ94" s="107" t="s">
        <v>173</v>
      </c>
      <c r="AR94" s="107" t="s">
        <v>174</v>
      </c>
      <c r="AS94" s="107" t="s">
        <v>189</v>
      </c>
      <c r="AT94" s="107" t="s">
        <v>176</v>
      </c>
      <c r="AU94" s="107"/>
      <c r="AV94" s="107"/>
      <c r="AW94" s="107"/>
      <c r="AX94" s="107"/>
    </row>
    <row r="95" customFormat="false" ht="46.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105"/>
      <c r="S95" s="106"/>
      <c r="T95" s="106"/>
      <c r="U95" s="106"/>
      <c r="V95" s="106"/>
      <c r="W95" s="106"/>
      <c r="X95" s="107"/>
      <c r="Y95" s="107"/>
      <c r="Z95" s="107"/>
      <c r="AA95" s="107"/>
      <c r="AB95" s="107"/>
      <c r="AC95" s="108" t="s">
        <v>177</v>
      </c>
      <c r="AD95" s="109" t="s">
        <v>178</v>
      </c>
      <c r="AE95" s="109" t="s">
        <v>179</v>
      </c>
      <c r="AF95" s="109" t="s">
        <v>180</v>
      </c>
      <c r="AG95" s="108" t="s">
        <v>181</v>
      </c>
      <c r="AI95" s="105"/>
      <c r="AJ95" s="106"/>
      <c r="AK95" s="106"/>
      <c r="AL95" s="106"/>
      <c r="AM95" s="106"/>
      <c r="AN95" s="106"/>
      <c r="AO95" s="107"/>
      <c r="AP95" s="107"/>
      <c r="AQ95" s="107"/>
      <c r="AR95" s="107"/>
      <c r="AS95" s="107"/>
      <c r="AT95" s="108" t="s">
        <v>177</v>
      </c>
      <c r="AU95" s="109" t="s">
        <v>178</v>
      </c>
      <c r="AV95" s="109" t="s">
        <v>179</v>
      </c>
      <c r="AW95" s="109" t="s">
        <v>180</v>
      </c>
      <c r="AX95" s="108" t="s">
        <v>181</v>
      </c>
    </row>
    <row r="96" customFormat="false" ht="48.75" hidden="false" customHeight="true" outlineLevel="0" collapsed="false">
      <c r="A96" s="167" t="s">
        <v>39</v>
      </c>
      <c r="B96" s="277" t="str">
        <f aca="false">C5</f>
        <v>МКУ «Архиповский дом культуры»</v>
      </c>
      <c r="C96" s="278" t="str">
        <f aca="false">T96</f>
        <v>Энергосбережение и повышение энергетической эффективности в МКУ «Архиповский дом культуры»</v>
      </c>
      <c r="D96" s="278"/>
      <c r="E96" s="278"/>
      <c r="F96" s="278"/>
      <c r="G96" s="279" t="s">
        <v>501</v>
      </c>
      <c r="H96" s="227" t="n">
        <v>2026</v>
      </c>
      <c r="I96" s="227" t="n">
        <v>2032</v>
      </c>
      <c r="J96" s="227" t="n">
        <f aca="false">AA96</f>
        <v>7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МКУ «Архиповский дом культуры»</v>
      </c>
      <c r="T96" s="74" t="s">
        <v>502</v>
      </c>
      <c r="U96" s="74"/>
      <c r="V96" s="74"/>
      <c r="W96" s="74"/>
      <c r="X96" s="112" t="s">
        <v>503</v>
      </c>
      <c r="Y96" s="112" t="n">
        <v>2019</v>
      </c>
      <c r="Z96" s="112" t="n">
        <v>2025</v>
      </c>
      <c r="AA96" s="112" t="n">
        <v>7</v>
      </c>
      <c r="AB96" s="35" t="s">
        <v>27</v>
      </c>
      <c r="AC96" s="112" t="n"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495</v>
      </c>
      <c r="AK96" s="74" t="s">
        <v>502</v>
      </c>
      <c r="AL96" s="74"/>
      <c r="AM96" s="74"/>
      <c r="AN96" s="74"/>
      <c r="AO96" s="112" t="s">
        <v>503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66" customFormat="true" ht="12.6" hidden="false" customHeight="tru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39" t="s">
        <v>32</v>
      </c>
      <c r="S98" s="240" t="s">
        <v>287</v>
      </c>
      <c r="T98" s="240"/>
      <c r="U98" s="240"/>
      <c r="V98" s="240"/>
      <c r="W98" s="240"/>
      <c r="X98" s="240"/>
      <c r="Y98" s="240"/>
      <c r="Z98" s="240" t="s">
        <v>193</v>
      </c>
      <c r="AA98" s="240"/>
      <c r="AB98" s="240"/>
      <c r="AC98" s="240"/>
      <c r="AD98" s="240" t="s">
        <v>194</v>
      </c>
      <c r="AE98" s="240"/>
      <c r="AF98" s="240"/>
      <c r="AG98" s="240"/>
      <c r="AH98" s="265"/>
      <c r="AI98" s="239" t="s">
        <v>185</v>
      </c>
      <c r="AJ98" s="240"/>
      <c r="AK98" s="240"/>
      <c r="AL98" s="240"/>
      <c r="AM98" s="240"/>
      <c r="AN98" s="240"/>
      <c r="AO98" s="240"/>
      <c r="AP98" s="240"/>
      <c r="AQ98" s="240"/>
      <c r="AR98" s="240"/>
      <c r="AS98" s="240"/>
      <c r="AT98" s="240"/>
      <c r="AU98" s="240"/>
      <c r="AV98" s="240"/>
      <c r="AW98" s="240"/>
      <c r="AX98" s="240"/>
    </row>
    <row r="99" s="266" customFormat="true" ht="12.6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39"/>
      <c r="S99" s="240"/>
      <c r="T99" s="240"/>
      <c r="U99" s="240"/>
      <c r="V99" s="240"/>
      <c r="W99" s="240"/>
      <c r="X99" s="240"/>
      <c r="Y99" s="240"/>
      <c r="Z99" s="240" t="s">
        <v>177</v>
      </c>
      <c r="AA99" s="240"/>
      <c r="AB99" s="240"/>
      <c r="AC99" s="241" t="s">
        <v>195</v>
      </c>
      <c r="AD99" s="241" t="s">
        <v>196</v>
      </c>
      <c r="AE99" s="241"/>
      <c r="AF99" s="240" t="s">
        <v>197</v>
      </c>
      <c r="AG99" s="240"/>
      <c r="AH99" s="265"/>
      <c r="AI99" s="239" t="s">
        <v>186</v>
      </c>
      <c r="AJ99" s="240"/>
      <c r="AK99" s="240"/>
      <c r="AL99" s="240"/>
      <c r="AM99" s="240"/>
      <c r="AN99" s="240"/>
      <c r="AO99" s="240"/>
      <c r="AP99" s="240"/>
      <c r="AQ99" s="240"/>
      <c r="AR99" s="240"/>
      <c r="AS99" s="240"/>
      <c r="AT99" s="241"/>
      <c r="AU99" s="241"/>
      <c r="AV99" s="241"/>
      <c r="AW99" s="240"/>
      <c r="AX99" s="240"/>
    </row>
    <row r="100" s="266" customFormat="true" ht="12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39"/>
      <c r="S100" s="240"/>
      <c r="T100" s="240"/>
      <c r="U100" s="240"/>
      <c r="V100" s="240"/>
      <c r="W100" s="240"/>
      <c r="X100" s="240"/>
      <c r="Y100" s="240"/>
      <c r="Z100" s="242" t="s">
        <v>178</v>
      </c>
      <c r="AA100" s="243" t="s">
        <v>179</v>
      </c>
      <c r="AB100" s="243" t="s">
        <v>180</v>
      </c>
      <c r="AC100" s="241"/>
      <c r="AD100" s="241" t="s">
        <v>198</v>
      </c>
      <c r="AE100" s="241" t="s">
        <v>199</v>
      </c>
      <c r="AF100" s="240" t="s">
        <v>134</v>
      </c>
      <c r="AG100" s="240"/>
      <c r="AH100" s="265"/>
      <c r="AI100" s="239" t="s">
        <v>286</v>
      </c>
      <c r="AJ100" s="240"/>
      <c r="AK100" s="240"/>
      <c r="AL100" s="240"/>
      <c r="AM100" s="240"/>
      <c r="AN100" s="240"/>
      <c r="AO100" s="240"/>
      <c r="AP100" s="240"/>
      <c r="AQ100" s="242"/>
      <c r="AR100" s="243"/>
      <c r="AS100" s="243"/>
      <c r="AT100" s="241"/>
      <c r="AU100" s="241"/>
      <c r="AV100" s="241"/>
      <c r="AW100" s="240"/>
      <c r="AX100" s="240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392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9.75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9.75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8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X35:AA38 AO35:AR38 AB96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arhipovka@mail.ru"/>
    <hyperlink ref="T13" r:id="rId2" display="arhipovka@mail,ru"/>
    <hyperlink ref="AK13" r:id="rId3" display="arhipovka@mail,ru"/>
    <hyperlink ref="C22" r:id="rId4" display="arhipovka@mail.ru"/>
    <hyperlink ref="T22" r:id="rId5" display="arhipovka@mail,ru"/>
  </hyperlinks>
  <printOptions headings="false" gridLines="false" gridLinesSet="true" horizontalCentered="false" verticalCentered="false"/>
  <pageMargins left="0.3875" right="0.405555555555556" top="0.970138888888889" bottom="0.533333333333333" header="0.704861111111111" footer="0.26805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9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G31" activeCellId="0" sqref="G31"/>
    </sheetView>
  </sheetViews>
  <sheetFormatPr defaultColWidth="9.13671875" defaultRowHeight="15" zeroHeight="false" outlineLevelRow="0" outlineLevelCol="0"/>
  <cols>
    <col collapsed="false" customWidth="true" hidden="false" outlineLevel="0" max="1" min="1" style="3" width="7.15"/>
    <col collapsed="false" customWidth="true" hidden="false" outlineLevel="0" max="2" min="2" style="4" width="31.69"/>
    <col collapsed="false" customWidth="true" hidden="false" outlineLevel="0" max="3" min="3" style="4" width="10.29"/>
    <col collapsed="false" customWidth="true" hidden="false" outlineLevel="0" max="4" min="4" style="4" width="10.85"/>
    <col collapsed="false" customWidth="false" hidden="false" outlineLevel="0" max="6" min="5" style="4" width="9.13"/>
    <col collapsed="false" customWidth="true" hidden="false" outlineLevel="0" max="8" min="7" style="4" width="11.99"/>
    <col collapsed="false" customWidth="true" hidden="false" outlineLevel="0" max="9" min="9" style="4" width="11.86"/>
    <col collapsed="false" customWidth="true" hidden="false" outlineLevel="0" max="10" min="10" style="4" width="13.02"/>
    <col collapsed="false" customWidth="true" hidden="false" outlineLevel="0" max="11" min="11" style="4" width="11.86"/>
    <col collapsed="false" customWidth="true" hidden="false" outlineLevel="0" max="12" min="12" style="4" width="11.71"/>
    <col collapsed="false" customWidth="true" hidden="false" outlineLevel="0" max="13" min="13" style="4" width="42"/>
    <col collapsed="false" customWidth="true" hidden="false" outlineLevel="0" max="14" min="14" style="4" width="14.43"/>
    <col collapsed="false" customWidth="true" hidden="false" outlineLevel="0" max="15" min="15" style="4" width="11.57"/>
    <col collapsed="false" customWidth="true" hidden="false" outlineLevel="0" max="16" min="16" style="4" width="14.43"/>
    <col collapsed="false" customWidth="false" hidden="false" outlineLevel="0" max="256" min="17" style="4" width="9.13"/>
    <col collapsed="false" customWidth="true" hidden="false" outlineLevel="0" max="257" min="257" style="4" width="7.15"/>
    <col collapsed="false" customWidth="true" hidden="false" outlineLevel="0" max="258" min="258" style="4" width="31.69"/>
    <col collapsed="false" customWidth="true" hidden="false" outlineLevel="0" max="259" min="259" style="4" width="10.29"/>
    <col collapsed="false" customWidth="true" hidden="false" outlineLevel="0" max="260" min="260" style="4" width="10.85"/>
    <col collapsed="false" customWidth="false" hidden="false" outlineLevel="0" max="262" min="261" style="4" width="9.13"/>
    <col collapsed="false" customWidth="true" hidden="false" outlineLevel="0" max="264" min="263" style="4" width="11.99"/>
    <col collapsed="false" customWidth="true" hidden="false" outlineLevel="0" max="265" min="265" style="4" width="11.86"/>
    <col collapsed="false" customWidth="true" hidden="false" outlineLevel="0" max="266" min="266" style="4" width="13.02"/>
    <col collapsed="false" customWidth="true" hidden="false" outlineLevel="0" max="267" min="267" style="4" width="16"/>
    <col collapsed="false" customWidth="true" hidden="false" outlineLevel="0" max="268" min="268" style="4" width="11.71"/>
    <col collapsed="false" customWidth="true" hidden="false" outlineLevel="0" max="269" min="269" style="4" width="15"/>
    <col collapsed="false" customWidth="true" hidden="false" outlineLevel="0" max="270" min="270" style="4" width="14.43"/>
    <col collapsed="false" customWidth="true" hidden="false" outlineLevel="0" max="271" min="271" style="4" width="11.57"/>
    <col collapsed="false" customWidth="true" hidden="false" outlineLevel="0" max="272" min="272" style="4" width="14.43"/>
    <col collapsed="false" customWidth="false" hidden="false" outlineLevel="0" max="512" min="273" style="4" width="9.13"/>
    <col collapsed="false" customWidth="true" hidden="false" outlineLevel="0" max="513" min="513" style="4" width="7.15"/>
    <col collapsed="false" customWidth="true" hidden="false" outlineLevel="0" max="514" min="514" style="4" width="31.69"/>
    <col collapsed="false" customWidth="true" hidden="false" outlineLevel="0" max="515" min="515" style="4" width="10.29"/>
    <col collapsed="false" customWidth="true" hidden="false" outlineLevel="0" max="516" min="516" style="4" width="10.85"/>
    <col collapsed="false" customWidth="false" hidden="false" outlineLevel="0" max="518" min="517" style="4" width="9.13"/>
    <col collapsed="false" customWidth="true" hidden="false" outlineLevel="0" max="520" min="519" style="4" width="11.99"/>
    <col collapsed="false" customWidth="true" hidden="false" outlineLevel="0" max="521" min="521" style="4" width="11.86"/>
    <col collapsed="false" customWidth="true" hidden="false" outlineLevel="0" max="522" min="522" style="4" width="13.02"/>
    <col collapsed="false" customWidth="true" hidden="false" outlineLevel="0" max="523" min="523" style="4" width="16"/>
    <col collapsed="false" customWidth="true" hidden="false" outlineLevel="0" max="524" min="524" style="4" width="11.71"/>
    <col collapsed="false" customWidth="true" hidden="false" outlineLevel="0" max="525" min="525" style="4" width="15"/>
    <col collapsed="false" customWidth="true" hidden="false" outlineLevel="0" max="526" min="526" style="4" width="14.43"/>
    <col collapsed="false" customWidth="true" hidden="false" outlineLevel="0" max="527" min="527" style="4" width="11.57"/>
    <col collapsed="false" customWidth="true" hidden="false" outlineLevel="0" max="528" min="528" style="4" width="14.43"/>
    <col collapsed="false" customWidth="false" hidden="false" outlineLevel="0" max="768" min="529" style="4" width="9.13"/>
    <col collapsed="false" customWidth="true" hidden="false" outlineLevel="0" max="769" min="769" style="4" width="7.15"/>
    <col collapsed="false" customWidth="true" hidden="false" outlineLevel="0" max="770" min="770" style="4" width="31.69"/>
    <col collapsed="false" customWidth="true" hidden="false" outlineLevel="0" max="771" min="771" style="4" width="10.29"/>
    <col collapsed="false" customWidth="true" hidden="false" outlineLevel="0" max="772" min="772" style="4" width="10.85"/>
    <col collapsed="false" customWidth="false" hidden="false" outlineLevel="0" max="774" min="773" style="4" width="9.13"/>
    <col collapsed="false" customWidth="true" hidden="false" outlineLevel="0" max="776" min="775" style="4" width="11.99"/>
    <col collapsed="false" customWidth="true" hidden="false" outlineLevel="0" max="777" min="777" style="4" width="11.86"/>
    <col collapsed="false" customWidth="true" hidden="false" outlineLevel="0" max="778" min="778" style="4" width="13.02"/>
    <col collapsed="false" customWidth="true" hidden="false" outlineLevel="0" max="779" min="779" style="4" width="16"/>
    <col collapsed="false" customWidth="true" hidden="false" outlineLevel="0" max="780" min="780" style="4" width="11.71"/>
    <col collapsed="false" customWidth="true" hidden="false" outlineLevel="0" max="781" min="781" style="4" width="15"/>
    <col collapsed="false" customWidth="true" hidden="false" outlineLevel="0" max="782" min="782" style="4" width="14.43"/>
    <col collapsed="false" customWidth="true" hidden="false" outlineLevel="0" max="783" min="783" style="4" width="11.57"/>
    <col collapsed="false" customWidth="true" hidden="false" outlineLevel="0" max="784" min="784" style="4" width="14.43"/>
    <col collapsed="false" customWidth="false" hidden="false" outlineLevel="0" max="1024" min="785" style="4" width="9.13"/>
  </cols>
  <sheetData>
    <row r="1" s="7" customFormat="true" ht="88.5" hidden="false" customHeight="true" outlineLevel="0" collapsed="false">
      <c r="A1" s="5"/>
      <c r="B1" s="5"/>
      <c r="C1" s="6" t="s">
        <v>30</v>
      </c>
      <c r="D1" s="6"/>
      <c r="E1" s="6"/>
      <c r="F1" s="6"/>
      <c r="G1" s="6"/>
      <c r="H1" s="6"/>
      <c r="I1" s="6"/>
      <c r="J1" s="6"/>
      <c r="K1" s="4"/>
      <c r="L1" s="4"/>
      <c r="M1" s="4"/>
      <c r="N1" s="4"/>
      <c r="O1" s="4"/>
      <c r="P1" s="4"/>
    </row>
    <row r="2" customFormat="false" ht="15.75" hidden="false" customHeight="false" outlineLevel="0" collapsed="false">
      <c r="A2" s="62" t="n">
        <v>2024</v>
      </c>
      <c r="B2" s="62"/>
      <c r="C2" s="62"/>
      <c r="D2" s="62"/>
      <c r="E2" s="62"/>
      <c r="F2" s="62"/>
      <c r="G2" s="62"/>
      <c r="H2" s="62"/>
      <c r="I2" s="62"/>
      <c r="J2" s="62"/>
    </row>
    <row r="3" customFormat="false" ht="15.75" hidden="false" customHeight="true" outlineLevel="0" collapsed="false">
      <c r="A3" s="63" t="s">
        <v>31</v>
      </c>
      <c r="B3" s="63"/>
      <c r="C3" s="63"/>
      <c r="D3" s="63"/>
      <c r="E3" s="63"/>
      <c r="F3" s="63"/>
      <c r="G3" s="63"/>
      <c r="H3" s="63"/>
      <c r="I3" s="63"/>
      <c r="J3" s="63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</row>
    <row r="5" customFormat="false" ht="15" hidden="false" customHeight="false" outlineLevel="0" collapsed="false">
      <c r="A5" s="67" t="n">
        <v>1</v>
      </c>
      <c r="B5" s="68" t="s">
        <v>34</v>
      </c>
      <c r="C5" s="66" t="s">
        <v>21</v>
      </c>
      <c r="D5" s="66"/>
      <c r="E5" s="66"/>
      <c r="F5" s="66"/>
      <c r="G5" s="66"/>
      <c r="H5" s="66"/>
      <c r="I5" s="66"/>
      <c r="J5" s="66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v>3722002235</v>
      </c>
      <c r="D6" s="66"/>
      <c r="E6" s="66"/>
      <c r="F6" s="66"/>
      <c r="G6" s="66"/>
      <c r="H6" s="66"/>
      <c r="I6" s="66"/>
      <c r="J6" s="66"/>
    </row>
    <row r="7" customFormat="false" ht="15" hidden="false" customHeight="true" outlineLevel="0" collapsed="false">
      <c r="A7" s="67" t="n">
        <v>3</v>
      </c>
      <c r="B7" s="68" t="s">
        <v>36</v>
      </c>
      <c r="C7" s="69" t="s">
        <v>37</v>
      </c>
      <c r="D7" s="69"/>
      <c r="E7" s="69"/>
      <c r="F7" s="69"/>
      <c r="G7" s="69"/>
      <c r="H7" s="69"/>
      <c r="I7" s="69"/>
      <c r="J7" s="69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</row>
    <row r="10" customFormat="false" ht="15" hidden="false" customHeight="false" outlineLevel="0" collapsed="false">
      <c r="A10" s="67" t="s">
        <v>39</v>
      </c>
      <c r="B10" s="68" t="s">
        <v>40</v>
      </c>
      <c r="C10" s="66" t="s">
        <v>156</v>
      </c>
      <c r="D10" s="66"/>
      <c r="E10" s="66"/>
      <c r="F10" s="66"/>
      <c r="G10" s="66"/>
      <c r="H10" s="66"/>
      <c r="I10" s="66"/>
      <c r="J10" s="66"/>
    </row>
    <row r="11" customFormat="false" ht="25.35" hidden="false" customHeight="true" outlineLevel="0" collapsed="false">
      <c r="A11" s="67" t="s">
        <v>42</v>
      </c>
      <c r="B11" s="68" t="s">
        <v>43</v>
      </c>
      <c r="C11" s="69" t="s">
        <v>157</v>
      </c>
      <c r="D11" s="69"/>
      <c r="E11" s="69"/>
      <c r="F11" s="69"/>
      <c r="G11" s="69"/>
      <c r="H11" s="69"/>
      <c r="I11" s="69"/>
      <c r="J11" s="69"/>
    </row>
    <row r="12" customFormat="false" ht="15" hidden="false" customHeight="false" outlineLevel="0" collapsed="false">
      <c r="A12" s="67" t="s">
        <v>45</v>
      </c>
      <c r="B12" s="68" t="s">
        <v>46</v>
      </c>
      <c r="C12" s="66" t="n">
        <v>84935691293</v>
      </c>
      <c r="D12" s="66"/>
      <c r="E12" s="66"/>
      <c r="F12" s="66"/>
      <c r="G12" s="66"/>
      <c r="H12" s="66"/>
      <c r="I12" s="66"/>
      <c r="J12" s="66"/>
    </row>
    <row r="13" customFormat="false" ht="15" hidden="false" customHeight="false" outlineLevel="0" collapsed="false">
      <c r="A13" s="67" t="s">
        <v>47</v>
      </c>
      <c r="B13" s="68" t="s">
        <v>48</v>
      </c>
      <c r="C13" s="71" t="s">
        <v>49</v>
      </c>
      <c r="D13" s="71"/>
      <c r="E13" s="71"/>
      <c r="F13" s="71"/>
      <c r="G13" s="71"/>
      <c r="H13" s="71"/>
      <c r="I13" s="71"/>
      <c r="J13" s="71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</row>
    <row r="15" customFormat="false" ht="15" hidden="false" customHeight="false" outlineLevel="0" collapsed="false">
      <c r="A15" s="67" t="s">
        <v>52</v>
      </c>
      <c r="B15" s="68" t="s">
        <v>53</v>
      </c>
      <c r="C15" s="66" t="s">
        <v>28</v>
      </c>
      <c r="D15" s="66"/>
      <c r="E15" s="66"/>
      <c r="F15" s="66"/>
      <c r="G15" s="66"/>
      <c r="H15" s="66"/>
      <c r="I15" s="66"/>
      <c r="J15" s="66"/>
    </row>
    <row r="16" customFormat="false" ht="15" hidden="false" customHeight="false" outlineLevel="0" collapsed="false">
      <c r="A16" s="67" t="s">
        <v>54</v>
      </c>
      <c r="B16" s="68" t="s">
        <v>55</v>
      </c>
      <c r="C16" s="66" t="s">
        <v>28</v>
      </c>
      <c r="D16" s="66"/>
      <c r="E16" s="66"/>
      <c r="F16" s="66"/>
      <c r="G16" s="66"/>
      <c r="H16" s="66"/>
      <c r="I16" s="66"/>
      <c r="J16" s="66"/>
    </row>
    <row r="17" customFormat="false" ht="15" hidden="false" customHeight="false" outlineLevel="0" collapsed="false">
      <c r="A17" s="67" t="s">
        <v>56</v>
      </c>
      <c r="B17" s="68" t="s">
        <v>57</v>
      </c>
      <c r="C17" s="66" t="s">
        <v>28</v>
      </c>
      <c r="D17" s="66"/>
      <c r="E17" s="66"/>
      <c r="F17" s="66"/>
      <c r="G17" s="66"/>
      <c r="H17" s="66"/>
      <c r="I17" s="66"/>
      <c r="J17" s="66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</row>
    <row r="19" customFormat="false" ht="15" hidden="false" customHeight="false" outlineLevel="0" collapsed="false">
      <c r="A19" s="67" t="s">
        <v>60</v>
      </c>
      <c r="B19" s="68" t="s">
        <v>40</v>
      </c>
      <c r="C19" s="66" t="s">
        <v>61</v>
      </c>
      <c r="D19" s="66"/>
      <c r="E19" s="66"/>
      <c r="F19" s="66"/>
      <c r="G19" s="66"/>
      <c r="H19" s="66"/>
      <c r="I19" s="66"/>
      <c r="J19" s="66"/>
    </row>
    <row r="20" customFormat="false" ht="15" hidden="false" customHeight="false" outlineLevel="0" collapsed="false">
      <c r="A20" s="67" t="s">
        <v>62</v>
      </c>
      <c r="B20" s="68" t="s">
        <v>43</v>
      </c>
      <c r="C20" s="66" t="s">
        <v>63</v>
      </c>
      <c r="D20" s="66"/>
      <c r="E20" s="66"/>
      <c r="F20" s="66"/>
      <c r="G20" s="66"/>
      <c r="H20" s="66"/>
      <c r="I20" s="66"/>
      <c r="J20" s="66"/>
    </row>
    <row r="21" customFormat="false" ht="15" hidden="false" customHeight="false" outlineLevel="0" collapsed="false">
      <c r="A21" s="67" t="s">
        <v>64</v>
      </c>
      <c r="B21" s="68" t="s">
        <v>46</v>
      </c>
      <c r="C21" s="66" t="n">
        <v>84935691388</v>
      </c>
      <c r="D21" s="66"/>
      <c r="E21" s="66"/>
      <c r="F21" s="66"/>
      <c r="G21" s="66"/>
      <c r="H21" s="66"/>
      <c r="I21" s="66"/>
      <c r="J21" s="66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66</v>
      </c>
      <c r="D22" s="71"/>
      <c r="E22" s="71"/>
      <c r="F22" s="71"/>
      <c r="G22" s="71"/>
      <c r="H22" s="71"/>
      <c r="I22" s="71"/>
      <c r="J22" s="71"/>
    </row>
    <row r="23" customFormat="false" ht="15" hidden="false" customHeight="true" outlineLevel="0" collapsed="false">
      <c r="A23" s="9" t="s">
        <v>67</v>
      </c>
      <c r="B23" s="9"/>
      <c r="C23" s="9"/>
      <c r="D23" s="9"/>
      <c r="E23" s="9"/>
      <c r="F23" s="9"/>
      <c r="G23" s="9"/>
      <c r="H23" s="9"/>
      <c r="I23" s="9"/>
      <c r="J23" s="9"/>
    </row>
    <row r="24" customFormat="false" ht="15" hidden="false" customHeight="false" outlineLevel="0" collapsed="false">
      <c r="A24" s="20" t="s">
        <v>32</v>
      </c>
      <c r="B24" s="21" t="s">
        <v>68</v>
      </c>
      <c r="C24" s="21"/>
      <c r="D24" s="21"/>
      <c r="E24" s="21"/>
      <c r="F24" s="21"/>
      <c r="G24" s="12" t="s">
        <v>69</v>
      </c>
      <c r="H24" s="12"/>
      <c r="I24" s="12"/>
      <c r="J24" s="12"/>
    </row>
    <row r="25" customFormat="false" ht="15" hidden="false" customHeight="true" outlineLevel="0" collapsed="false">
      <c r="A25" s="13" t="n">
        <v>1</v>
      </c>
      <c r="B25" s="22" t="s">
        <v>70</v>
      </c>
      <c r="C25" s="22"/>
      <c r="D25" s="22"/>
      <c r="E25" s="22"/>
      <c r="F25" s="22"/>
      <c r="G25" s="23" t="n">
        <v>31</v>
      </c>
      <c r="H25" s="23"/>
      <c r="I25" s="23"/>
      <c r="J25" s="23"/>
    </row>
    <row r="26" customFormat="false" ht="15" hidden="false" customHeight="true" outlineLevel="0" collapsed="false">
      <c r="A26" s="13" t="n">
        <v>2</v>
      </c>
      <c r="B26" s="22" t="s">
        <v>71</v>
      </c>
      <c r="C26" s="22"/>
      <c r="D26" s="22"/>
      <c r="E26" s="22"/>
      <c r="F26" s="22"/>
      <c r="G26" s="23" t="n">
        <v>31</v>
      </c>
      <c r="H26" s="23"/>
      <c r="I26" s="23"/>
      <c r="J26" s="23"/>
    </row>
    <row r="27" customFormat="false" ht="15" hidden="false" customHeight="true" outlineLevel="0" collapsed="false">
      <c r="A27" s="13" t="n">
        <v>3</v>
      </c>
      <c r="B27" s="22" t="s">
        <v>72</v>
      </c>
      <c r="C27" s="22"/>
      <c r="D27" s="22"/>
      <c r="E27" s="22"/>
      <c r="F27" s="22"/>
      <c r="G27" s="23" t="n">
        <v>40160.07</v>
      </c>
      <c r="H27" s="23"/>
      <c r="I27" s="23"/>
      <c r="J27" s="23"/>
    </row>
    <row r="28" customFormat="false" ht="15" hidden="false" customHeight="true" outlineLevel="0" collapsed="false">
      <c r="A28" s="24" t="n">
        <v>4</v>
      </c>
      <c r="B28" s="25" t="s">
        <v>73</v>
      </c>
      <c r="C28" s="25"/>
      <c r="D28" s="25"/>
      <c r="E28" s="25"/>
      <c r="F28" s="25"/>
      <c r="G28" s="26" t="n">
        <v>32</v>
      </c>
      <c r="H28" s="26"/>
      <c r="I28" s="26"/>
      <c r="J28" s="26"/>
    </row>
    <row r="29" customFormat="false" ht="15" hidden="false" customHeight="true" outlineLevel="0" collapsed="false">
      <c r="A29" s="24" t="s">
        <v>74</v>
      </c>
      <c r="B29" s="25" t="s">
        <v>75</v>
      </c>
      <c r="C29" s="25"/>
      <c r="D29" s="25"/>
      <c r="E29" s="25"/>
      <c r="F29" s="25"/>
      <c r="G29" s="26" t="n">
        <v>16</v>
      </c>
      <c r="H29" s="26"/>
      <c r="I29" s="26"/>
      <c r="J29" s="26"/>
    </row>
    <row r="30" customFormat="false" ht="15" hidden="false" customHeight="true" outlineLevel="0" collapsed="false">
      <c r="A30" s="13" t="s">
        <v>76</v>
      </c>
      <c r="B30" s="22" t="s">
        <v>77</v>
      </c>
      <c r="C30" s="22"/>
      <c r="D30" s="22"/>
      <c r="E30" s="22"/>
      <c r="F30" s="22"/>
      <c r="G30" s="23" t="n">
        <v>0</v>
      </c>
      <c r="H30" s="23"/>
      <c r="I30" s="23"/>
      <c r="J30" s="23"/>
    </row>
    <row r="31" customFormat="false" ht="15" hidden="false" customHeight="true" outlineLevel="0" collapsed="false">
      <c r="A31" s="13" t="s">
        <v>78</v>
      </c>
      <c r="B31" s="22" t="s">
        <v>79</v>
      </c>
      <c r="C31" s="22"/>
      <c r="D31" s="22"/>
      <c r="E31" s="22"/>
      <c r="F31" s="22"/>
      <c r="G31" s="23" t="n">
        <v>16</v>
      </c>
      <c r="H31" s="23"/>
      <c r="I31" s="23"/>
      <c r="J31" s="23"/>
    </row>
    <row r="32" customFormat="false" ht="15" hidden="false" customHeight="true" outlineLevel="0" collapsed="false">
      <c r="A32" s="13" t="s">
        <v>80</v>
      </c>
      <c r="B32" s="22" t="s">
        <v>81</v>
      </c>
      <c r="C32" s="22"/>
      <c r="D32" s="22"/>
      <c r="E32" s="22"/>
      <c r="F32" s="22"/>
      <c r="G32" s="23" t="n">
        <v>16</v>
      </c>
      <c r="H32" s="23"/>
      <c r="I32" s="23"/>
      <c r="J32" s="23"/>
    </row>
    <row r="33" customFormat="false" ht="15" hidden="false" customHeight="true" outlineLevel="0" collapsed="false">
      <c r="A33" s="13" t="n">
        <v>5</v>
      </c>
      <c r="B33" s="22" t="s">
        <v>82</v>
      </c>
      <c r="C33" s="22"/>
      <c r="D33" s="22"/>
      <c r="E33" s="22"/>
      <c r="F33" s="22"/>
      <c r="G33" s="23" t="n">
        <v>455</v>
      </c>
      <c r="H33" s="23"/>
      <c r="I33" s="23"/>
      <c r="J33" s="23"/>
    </row>
    <row r="34" customFormat="false" ht="15" hidden="false" customHeight="true" outlineLevel="0" collapsed="false">
      <c r="A34" s="13" t="n">
        <v>6</v>
      </c>
      <c r="B34" s="22" t="s">
        <v>83</v>
      </c>
      <c r="C34" s="22"/>
      <c r="D34" s="22"/>
      <c r="E34" s="22"/>
      <c r="F34" s="22"/>
      <c r="G34" s="23" t="n">
        <v>2</v>
      </c>
      <c r="H34" s="23"/>
      <c r="I34" s="23"/>
      <c r="J34" s="23"/>
    </row>
    <row r="35" customFormat="false" ht="15" hidden="false" customHeight="true" outlineLevel="0" collapsed="false">
      <c r="A35" s="13" t="n">
        <v>7</v>
      </c>
      <c r="B35" s="22" t="s">
        <v>84</v>
      </c>
      <c r="C35" s="22"/>
      <c r="D35" s="22"/>
      <c r="E35" s="22"/>
      <c r="F35" s="22"/>
      <c r="G35" s="23" t="n">
        <v>25</v>
      </c>
      <c r="H35" s="23"/>
      <c r="I35" s="23"/>
      <c r="J35" s="23"/>
    </row>
    <row r="36" customFormat="false" ht="29.25" hidden="false" customHeight="true" outlineLevel="0" collapsed="false">
      <c r="A36" s="13" t="n">
        <v>8</v>
      </c>
      <c r="B36" s="22" t="s">
        <v>85</v>
      </c>
      <c r="C36" s="22"/>
      <c r="D36" s="22"/>
      <c r="E36" s="22"/>
      <c r="F36" s="22"/>
      <c r="G36" s="23" t="n">
        <v>6</v>
      </c>
      <c r="H36" s="23"/>
      <c r="I36" s="23"/>
      <c r="J36" s="23"/>
    </row>
    <row r="37" customFormat="false" ht="30" hidden="false" customHeight="true" outlineLevel="0" collapsed="false">
      <c r="A37" s="13" t="s">
        <v>86</v>
      </c>
      <c r="B37" s="22" t="s">
        <v>87</v>
      </c>
      <c r="C37" s="22"/>
      <c r="D37" s="22"/>
      <c r="E37" s="22"/>
      <c r="F37" s="22"/>
      <c r="G37" s="23" t="n">
        <v>6</v>
      </c>
      <c r="H37" s="23"/>
      <c r="I37" s="23"/>
      <c r="J37" s="23"/>
    </row>
    <row r="38" customFormat="false" ht="15" hidden="false" customHeight="true" outlineLevel="0" collapsed="false">
      <c r="A38" s="13" t="n">
        <v>9</v>
      </c>
      <c r="B38" s="22" t="s">
        <v>88</v>
      </c>
      <c r="C38" s="22"/>
      <c r="D38" s="22"/>
      <c r="E38" s="22"/>
      <c r="F38" s="22"/>
      <c r="G38" s="23" t="n">
        <v>31</v>
      </c>
      <c r="H38" s="23"/>
      <c r="I38" s="23"/>
      <c r="J38" s="23"/>
    </row>
    <row r="39" customFormat="false" ht="15" hidden="false" customHeight="true" outlineLevel="0" collapsed="false">
      <c r="A39" s="9" t="s">
        <v>89</v>
      </c>
      <c r="B39" s="9"/>
      <c r="C39" s="9"/>
      <c r="D39" s="9"/>
      <c r="E39" s="9"/>
      <c r="F39" s="9"/>
      <c r="G39" s="9"/>
      <c r="H39" s="9"/>
      <c r="I39" s="9"/>
      <c r="J39" s="9"/>
    </row>
    <row r="40" customFormat="false" ht="15" hidden="false" customHeight="false" outlineLevel="0" collapsed="false">
      <c r="A40" s="20" t="s">
        <v>32</v>
      </c>
      <c r="B40" s="21" t="s">
        <v>68</v>
      </c>
      <c r="C40" s="21"/>
      <c r="D40" s="21"/>
      <c r="E40" s="21"/>
      <c r="F40" s="21"/>
      <c r="G40" s="21" t="s">
        <v>69</v>
      </c>
      <c r="H40" s="21"/>
      <c r="I40" s="21"/>
      <c r="J40" s="21"/>
    </row>
    <row r="41" customFormat="false" ht="30.75" hidden="false" customHeight="true" outlineLevel="0" collapsed="false">
      <c r="A41" s="27" t="n">
        <v>1</v>
      </c>
      <c r="B41" s="28" t="s">
        <v>90</v>
      </c>
      <c r="C41" s="28"/>
      <c r="D41" s="28"/>
      <c r="E41" s="28"/>
      <c r="F41" s="28"/>
      <c r="G41" s="29" t="s">
        <v>91</v>
      </c>
      <c r="H41" s="29"/>
      <c r="I41" s="29"/>
      <c r="J41" s="29"/>
    </row>
    <row r="42" customFormat="false" ht="15" hidden="false" customHeight="true" outlineLevel="0" collapsed="false">
      <c r="A42" s="30" t="s">
        <v>92</v>
      </c>
      <c r="B42" s="31" t="s">
        <v>93</v>
      </c>
      <c r="C42" s="31"/>
      <c r="D42" s="31"/>
      <c r="E42" s="31"/>
      <c r="F42" s="31"/>
      <c r="G42" s="32" t="n">
        <v>0</v>
      </c>
      <c r="H42" s="32"/>
      <c r="I42" s="32"/>
      <c r="J42" s="32"/>
    </row>
    <row r="43" customFormat="false" ht="15" hidden="false" customHeight="true" outlineLevel="0" collapsed="false">
      <c r="A43" s="30" t="s">
        <v>94</v>
      </c>
      <c r="B43" s="31" t="s">
        <v>95</v>
      </c>
      <c r="C43" s="31"/>
      <c r="D43" s="31"/>
      <c r="E43" s="31"/>
      <c r="F43" s="31"/>
      <c r="G43" s="32" t="n">
        <v>0</v>
      </c>
      <c r="H43" s="32"/>
      <c r="I43" s="32"/>
      <c r="J43" s="32"/>
    </row>
    <row r="44" customFormat="false" ht="15" hidden="false" customHeight="true" outlineLevel="0" collapsed="false">
      <c r="A44" s="9" t="s">
        <v>96</v>
      </c>
      <c r="B44" s="9"/>
      <c r="C44" s="9"/>
      <c r="D44" s="9"/>
      <c r="E44" s="9"/>
      <c r="F44" s="9"/>
      <c r="G44" s="9"/>
      <c r="H44" s="9"/>
      <c r="I44" s="9"/>
      <c r="J44" s="9"/>
    </row>
    <row r="45" customFormat="false" ht="60.75" hidden="false" customHeight="true" outlineLevel="0" collapsed="false">
      <c r="A45" s="16" t="s">
        <v>32</v>
      </c>
      <c r="B45" s="21" t="s">
        <v>68</v>
      </c>
      <c r="C45" s="21"/>
      <c r="D45" s="21"/>
      <c r="E45" s="21"/>
      <c r="F45" s="21"/>
      <c r="G45" s="33" t="s">
        <v>97</v>
      </c>
      <c r="H45" s="33"/>
      <c r="I45" s="33" t="s">
        <v>98</v>
      </c>
      <c r="J45" s="33"/>
    </row>
    <row r="46" customFormat="false" ht="15" hidden="false" customHeight="false" outlineLevel="0" collapsed="false">
      <c r="A46" s="30" t="n">
        <v>1</v>
      </c>
      <c r="B46" s="34" t="s">
        <v>99</v>
      </c>
      <c r="C46" s="34"/>
      <c r="D46" s="34"/>
      <c r="E46" s="34"/>
      <c r="F46" s="34"/>
      <c r="G46" s="35" t="n">
        <v>42</v>
      </c>
      <c r="H46" s="35"/>
      <c r="I46" s="35" t="n">
        <v>42</v>
      </c>
      <c r="J46" s="35"/>
    </row>
    <row r="47" customFormat="false" ht="15" hidden="false" customHeight="false" outlineLevel="0" collapsed="false">
      <c r="A47" s="30" t="n">
        <v>2</v>
      </c>
      <c r="B47" s="34" t="s">
        <v>100</v>
      </c>
      <c r="C47" s="34"/>
      <c r="D47" s="34"/>
      <c r="E47" s="34"/>
      <c r="F47" s="34"/>
      <c r="G47" s="35" t="n">
        <v>13</v>
      </c>
      <c r="H47" s="35"/>
      <c r="I47" s="35" t="n">
        <v>9</v>
      </c>
      <c r="J47" s="35"/>
    </row>
    <row r="48" customFormat="false" ht="15" hidden="false" customHeight="false" outlineLevel="0" collapsed="false">
      <c r="A48" s="30" t="n">
        <v>3</v>
      </c>
      <c r="B48" s="34" t="s">
        <v>101</v>
      </c>
      <c r="C48" s="34"/>
      <c r="D48" s="34"/>
      <c r="E48" s="34"/>
      <c r="F48" s="34"/>
      <c r="G48" s="35" t="n">
        <v>21</v>
      </c>
      <c r="H48" s="35"/>
      <c r="I48" s="35" t="n">
        <v>17</v>
      </c>
      <c r="J48" s="35"/>
    </row>
    <row r="49" customFormat="false" ht="15" hidden="false" customHeight="false" outlineLevel="0" collapsed="false">
      <c r="A49" s="30" t="n">
        <v>4</v>
      </c>
      <c r="B49" s="34" t="s">
        <v>102</v>
      </c>
      <c r="C49" s="34"/>
      <c r="D49" s="34"/>
      <c r="E49" s="34"/>
      <c r="F49" s="34"/>
      <c r="G49" s="35" t="n">
        <v>3</v>
      </c>
      <c r="H49" s="35"/>
      <c r="I49" s="35" t="n">
        <v>0</v>
      </c>
      <c r="J49" s="35"/>
    </row>
    <row r="50" customFormat="false" ht="15" hidden="false" customHeight="false" outlineLevel="0" collapsed="false">
      <c r="A50" s="30" t="n">
        <v>5</v>
      </c>
      <c r="B50" s="34" t="s">
        <v>103</v>
      </c>
      <c r="C50" s="34"/>
      <c r="D50" s="34"/>
      <c r="E50" s="34"/>
      <c r="F50" s="34"/>
      <c r="G50" s="35" t="n">
        <v>4</v>
      </c>
      <c r="H50" s="35"/>
      <c r="I50" s="35" t="n">
        <v>4</v>
      </c>
      <c r="J50" s="35"/>
    </row>
    <row r="51" customFormat="false" ht="15.75" hidden="false" customHeight="true" outlineLevel="0" collapsed="false">
      <c r="A51" s="9" t="s">
        <v>104</v>
      </c>
      <c r="B51" s="9"/>
      <c r="C51" s="9"/>
      <c r="D51" s="9"/>
      <c r="E51" s="9"/>
      <c r="F51" s="9"/>
      <c r="G51" s="9"/>
      <c r="H51" s="9"/>
      <c r="I51" s="9"/>
      <c r="J51" s="9"/>
    </row>
    <row r="52" customFormat="false" ht="15" hidden="false" customHeight="false" outlineLevel="0" collapsed="false">
      <c r="A52" s="36" t="s">
        <v>32</v>
      </c>
      <c r="B52" s="37" t="s">
        <v>68</v>
      </c>
      <c r="C52" s="37"/>
      <c r="D52" s="37"/>
      <c r="E52" s="37"/>
      <c r="F52" s="37"/>
      <c r="G52" s="37" t="s">
        <v>105</v>
      </c>
      <c r="H52" s="37"/>
      <c r="I52" s="37"/>
      <c r="J52" s="37"/>
    </row>
    <row r="53" customFormat="false" ht="15" hidden="false" customHeight="false" outlineLevel="0" collapsed="false">
      <c r="A53" s="38" t="n">
        <v>1</v>
      </c>
      <c r="B53" s="39" t="s">
        <v>106</v>
      </c>
      <c r="C53" s="39"/>
      <c r="D53" s="39"/>
      <c r="E53" s="39"/>
      <c r="F53" s="39"/>
      <c r="G53" s="40" t="n">
        <v>94</v>
      </c>
      <c r="H53" s="40"/>
      <c r="I53" s="40"/>
      <c r="J53" s="40"/>
    </row>
    <row r="54" customFormat="false" ht="15" hidden="false" customHeight="false" outlineLevel="0" collapsed="false">
      <c r="A54" s="3" t="s">
        <v>92</v>
      </c>
      <c r="B54" s="41" t="s">
        <v>107</v>
      </c>
      <c r="C54" s="41"/>
      <c r="D54" s="41"/>
      <c r="E54" s="41"/>
      <c r="F54" s="41"/>
      <c r="G54" s="42" t="n">
        <v>0</v>
      </c>
      <c r="H54" s="42"/>
      <c r="I54" s="42"/>
      <c r="J54" s="42"/>
    </row>
    <row r="55" customFormat="false" ht="15" hidden="false" customHeight="false" outlineLevel="0" collapsed="false">
      <c r="A55" s="3" t="s">
        <v>94</v>
      </c>
      <c r="B55" s="41" t="s">
        <v>108</v>
      </c>
      <c r="C55" s="41"/>
      <c r="D55" s="41"/>
      <c r="E55" s="41"/>
      <c r="F55" s="41"/>
      <c r="G55" s="42" t="n">
        <v>0</v>
      </c>
      <c r="H55" s="42"/>
      <c r="I55" s="42"/>
      <c r="J55" s="42"/>
    </row>
    <row r="56" customFormat="false" ht="15" hidden="false" customHeight="false" outlineLevel="0" collapsed="false">
      <c r="A56" s="3" t="s">
        <v>109</v>
      </c>
      <c r="B56" s="41" t="s">
        <v>110</v>
      </c>
      <c r="C56" s="41"/>
      <c r="D56" s="41"/>
      <c r="E56" s="41"/>
      <c r="F56" s="41"/>
      <c r="G56" s="42" t="n">
        <v>93</v>
      </c>
      <c r="H56" s="42"/>
      <c r="I56" s="42"/>
      <c r="J56" s="42"/>
    </row>
    <row r="57" customFormat="false" ht="15" hidden="false" customHeight="false" outlineLevel="0" collapsed="false">
      <c r="A57" s="3" t="s">
        <v>111</v>
      </c>
      <c r="B57" s="41" t="s">
        <v>112</v>
      </c>
      <c r="C57" s="41"/>
      <c r="D57" s="41"/>
      <c r="E57" s="41"/>
      <c r="F57" s="41"/>
      <c r="G57" s="42" t="n">
        <v>1</v>
      </c>
      <c r="H57" s="42"/>
      <c r="I57" s="42"/>
      <c r="J57" s="42"/>
    </row>
    <row r="58" customFormat="false" ht="15.75" hidden="false" customHeight="true" outlineLevel="0" collapsed="false">
      <c r="A58" s="43" t="s">
        <v>113</v>
      </c>
      <c r="B58" s="43"/>
      <c r="C58" s="43"/>
      <c r="D58" s="43"/>
      <c r="E58" s="43"/>
      <c r="F58" s="43"/>
      <c r="G58" s="43"/>
      <c r="H58" s="43"/>
      <c r="I58" s="43"/>
      <c r="J58" s="43"/>
    </row>
    <row r="59" customFormat="false" ht="15" hidden="false" customHeight="false" outlineLevel="0" collapsed="false">
      <c r="A59" s="44" t="s">
        <v>32</v>
      </c>
      <c r="B59" s="21" t="s">
        <v>68</v>
      </c>
      <c r="C59" s="21"/>
      <c r="D59" s="21"/>
      <c r="E59" s="21"/>
      <c r="F59" s="21"/>
      <c r="G59" s="12" t="s">
        <v>114</v>
      </c>
      <c r="H59" s="12"/>
      <c r="I59" s="12" t="s">
        <v>115</v>
      </c>
      <c r="J59" s="12"/>
    </row>
    <row r="60" customFormat="false" ht="15" hidden="false" customHeight="false" outlineLevel="0" collapsed="false">
      <c r="A60" s="13" t="n">
        <v>1</v>
      </c>
      <c r="B60" s="34" t="s">
        <v>116</v>
      </c>
      <c r="C60" s="34"/>
      <c r="D60" s="34"/>
      <c r="E60" s="34"/>
      <c r="F60" s="34"/>
      <c r="G60" s="45" t="n">
        <v>6469</v>
      </c>
      <c r="H60" s="45"/>
      <c r="I60" s="45" t="n">
        <v>150</v>
      </c>
      <c r="J60" s="45"/>
    </row>
    <row r="61" customFormat="false" ht="15" hidden="false" customHeight="false" outlineLevel="0" collapsed="false">
      <c r="A61" s="13" t="s">
        <v>92</v>
      </c>
      <c r="B61" s="34" t="s">
        <v>117</v>
      </c>
      <c r="C61" s="34"/>
      <c r="D61" s="34"/>
      <c r="E61" s="34"/>
      <c r="F61" s="34"/>
      <c r="G61" s="45" t="n">
        <v>4447</v>
      </c>
      <c r="H61" s="45"/>
      <c r="I61" s="45" t="n">
        <v>127</v>
      </c>
      <c r="J61" s="45"/>
    </row>
    <row r="62" customFormat="false" ht="15" hidden="false" customHeight="false" outlineLevel="0" collapsed="false">
      <c r="A62" s="13" t="s">
        <v>118</v>
      </c>
      <c r="B62" s="34" t="s">
        <v>119</v>
      </c>
      <c r="C62" s="34"/>
      <c r="D62" s="34"/>
      <c r="E62" s="34"/>
      <c r="F62" s="34"/>
      <c r="G62" s="45" t="n">
        <v>2958</v>
      </c>
      <c r="H62" s="45"/>
      <c r="I62" s="45" t="n">
        <v>83</v>
      </c>
      <c r="J62" s="45"/>
    </row>
    <row r="63" customFormat="false" ht="15.75" hidden="false" customHeight="true" outlineLevel="0" collapsed="false">
      <c r="A63" s="9" t="s">
        <v>120</v>
      </c>
      <c r="B63" s="9"/>
      <c r="C63" s="9"/>
      <c r="D63" s="9"/>
      <c r="E63" s="9"/>
      <c r="F63" s="9"/>
      <c r="G63" s="9"/>
      <c r="H63" s="9"/>
      <c r="I63" s="9"/>
      <c r="J63" s="9"/>
    </row>
    <row r="64" customFormat="false" ht="15" hidden="false" customHeight="false" outlineLevel="0" collapsed="false">
      <c r="A64" s="44" t="s">
        <v>32</v>
      </c>
      <c r="B64" s="21" t="s">
        <v>68</v>
      </c>
      <c r="C64" s="21"/>
      <c r="D64" s="21"/>
      <c r="E64" s="21"/>
      <c r="F64" s="21"/>
      <c r="G64" s="21" t="s">
        <v>105</v>
      </c>
      <c r="H64" s="21"/>
      <c r="I64" s="21"/>
      <c r="J64" s="21"/>
    </row>
    <row r="65" customFormat="false" ht="15" hidden="false" customHeight="false" outlineLevel="0" collapsed="false">
      <c r="A65" s="24" t="n">
        <v>1</v>
      </c>
      <c r="B65" s="46" t="s">
        <v>121</v>
      </c>
      <c r="C65" s="46"/>
      <c r="D65" s="46"/>
      <c r="E65" s="46"/>
      <c r="F65" s="46"/>
      <c r="G65" s="29" t="s">
        <v>91</v>
      </c>
      <c r="H65" s="29"/>
      <c r="I65" s="29"/>
      <c r="J65" s="29"/>
    </row>
    <row r="66" customFormat="false" ht="15" hidden="false" customHeight="false" outlineLevel="0" collapsed="false">
      <c r="A66" s="13" t="s">
        <v>92</v>
      </c>
      <c r="B66" s="34" t="s">
        <v>93</v>
      </c>
      <c r="C66" s="34"/>
      <c r="D66" s="34"/>
      <c r="E66" s="34"/>
      <c r="F66" s="34"/>
      <c r="G66" s="32" t="n">
        <v>0</v>
      </c>
      <c r="H66" s="32"/>
      <c r="I66" s="32"/>
      <c r="J66" s="32"/>
    </row>
    <row r="67" customFormat="false" ht="15" hidden="false" customHeight="false" outlineLevel="0" collapsed="false">
      <c r="A67" s="13" t="s">
        <v>94</v>
      </c>
      <c r="B67" s="34" t="s">
        <v>95</v>
      </c>
      <c r="C67" s="34"/>
      <c r="D67" s="34"/>
      <c r="E67" s="34"/>
      <c r="F67" s="34"/>
      <c r="G67" s="32" t="n">
        <v>0</v>
      </c>
      <c r="H67" s="32"/>
      <c r="I67" s="32"/>
      <c r="J67" s="32"/>
    </row>
    <row r="68" customFormat="false" ht="15" hidden="false" customHeight="false" outlineLevel="0" collapsed="false">
      <c r="A68" s="24" t="n">
        <v>2</v>
      </c>
      <c r="B68" s="46" t="s">
        <v>122</v>
      </c>
      <c r="C68" s="46"/>
      <c r="D68" s="46"/>
      <c r="E68" s="46"/>
      <c r="F68" s="46"/>
      <c r="G68" s="29" t="s">
        <v>91</v>
      </c>
      <c r="H68" s="29"/>
      <c r="I68" s="29"/>
      <c r="J68" s="29"/>
    </row>
    <row r="69" customFormat="false" ht="15" hidden="false" customHeight="false" outlineLevel="0" collapsed="false">
      <c r="A69" s="13" t="s">
        <v>123</v>
      </c>
      <c r="B69" s="34" t="s">
        <v>93</v>
      </c>
      <c r="C69" s="34"/>
      <c r="D69" s="34"/>
      <c r="E69" s="34"/>
      <c r="F69" s="34"/>
      <c r="G69" s="32" t="n">
        <v>0</v>
      </c>
      <c r="H69" s="32"/>
      <c r="I69" s="32"/>
      <c r="J69" s="32"/>
    </row>
    <row r="70" customFormat="false" ht="15" hidden="false" customHeight="false" outlineLevel="0" collapsed="false">
      <c r="A70" s="13" t="s">
        <v>124</v>
      </c>
      <c r="B70" s="34" t="s">
        <v>95</v>
      </c>
      <c r="C70" s="34"/>
      <c r="D70" s="34"/>
      <c r="E70" s="34"/>
      <c r="F70" s="34"/>
      <c r="G70" s="32" t="n">
        <v>0</v>
      </c>
      <c r="H70" s="32"/>
      <c r="I70" s="32"/>
      <c r="J70" s="32"/>
    </row>
    <row r="71" customFormat="false" ht="15.75" hidden="false" customHeight="true" outlineLevel="0" collapsed="false">
      <c r="A71" s="9" t="s">
        <v>125</v>
      </c>
      <c r="B71" s="9"/>
      <c r="C71" s="9"/>
      <c r="D71" s="9"/>
      <c r="E71" s="9"/>
      <c r="F71" s="9"/>
      <c r="G71" s="9"/>
      <c r="H71" s="9"/>
      <c r="I71" s="9"/>
      <c r="J71" s="9"/>
    </row>
    <row r="72" customFormat="false" ht="15" hidden="false" customHeight="false" outlineLevel="0" collapsed="false">
      <c r="A72" s="16" t="s">
        <v>32</v>
      </c>
      <c r="B72" s="47" t="s">
        <v>126</v>
      </c>
      <c r="C72" s="48" t="s">
        <v>127</v>
      </c>
      <c r="D72" s="48"/>
      <c r="E72" s="37" t="s">
        <v>128</v>
      </c>
      <c r="F72" s="37"/>
      <c r="G72" s="37"/>
      <c r="H72" s="49" t="s">
        <v>129</v>
      </c>
      <c r="I72" s="49"/>
      <c r="J72" s="49"/>
      <c r="K72" s="50" t="s">
        <v>130</v>
      </c>
      <c r="L72" s="50"/>
      <c r="N72" s="4" t="s">
        <v>131</v>
      </c>
    </row>
    <row r="73" customFormat="false" ht="30" hidden="false" customHeight="false" outlineLevel="0" collapsed="false">
      <c r="A73" s="51" t="n">
        <v>1</v>
      </c>
      <c r="B73" s="52" t="s">
        <v>99</v>
      </c>
      <c r="C73" s="53" t="s">
        <v>132</v>
      </c>
      <c r="D73" s="53"/>
      <c r="E73" s="54" t="n">
        <v>508913.91</v>
      </c>
      <c r="F73" s="54"/>
      <c r="G73" s="54"/>
      <c r="H73" s="54" t="n">
        <v>0</v>
      </c>
      <c r="I73" s="54"/>
      <c r="J73" s="54"/>
      <c r="K73" s="55"/>
      <c r="L73" s="56"/>
      <c r="M73" s="57" t="s">
        <v>133</v>
      </c>
      <c r="N73" s="58" t="n">
        <v>9617</v>
      </c>
    </row>
    <row r="74" customFormat="false" ht="15" hidden="false" customHeight="false" outlineLevel="0" collapsed="false">
      <c r="A74" s="51" t="s">
        <v>92</v>
      </c>
      <c r="B74" s="52"/>
      <c r="C74" s="53" t="s">
        <v>134</v>
      </c>
      <c r="D74" s="53"/>
      <c r="E74" s="54" t="n">
        <v>5355.45</v>
      </c>
      <c r="F74" s="54"/>
      <c r="G74" s="54"/>
      <c r="H74" s="54" t="n">
        <v>0</v>
      </c>
      <c r="I74" s="54"/>
      <c r="J74" s="54"/>
      <c r="K74" s="55" t="n">
        <v>10.5232926331292</v>
      </c>
      <c r="L74" s="56" t="e">
        <f aca="false">#DIV/0!</f>
        <v>#DIV/0!</v>
      </c>
      <c r="M74" s="4" t="s">
        <v>135</v>
      </c>
      <c r="N74" s="58" t="n">
        <v>52.9181563897265</v>
      </c>
    </row>
    <row r="75" customFormat="false" ht="15" hidden="false" customHeight="false" outlineLevel="0" collapsed="false">
      <c r="A75" s="51" t="n">
        <v>2</v>
      </c>
      <c r="B75" s="52" t="s">
        <v>136</v>
      </c>
      <c r="C75" s="53" t="s">
        <v>137</v>
      </c>
      <c r="D75" s="53"/>
      <c r="E75" s="54" t="n">
        <v>2458.784</v>
      </c>
      <c r="F75" s="54"/>
      <c r="G75" s="54"/>
      <c r="H75" s="54" t="n">
        <v>1556.779</v>
      </c>
      <c r="I75" s="54"/>
      <c r="J75" s="54"/>
      <c r="K75" s="55"/>
      <c r="L75" s="56"/>
      <c r="M75" s="4" t="s">
        <v>138</v>
      </c>
      <c r="N75" s="58" t="n">
        <v>0.099988944242378</v>
      </c>
    </row>
    <row r="76" customFormat="false" ht="15" hidden="false" customHeight="false" outlineLevel="0" collapsed="false">
      <c r="A76" s="51" t="s">
        <v>123</v>
      </c>
      <c r="B76" s="52"/>
      <c r="C76" s="53" t="s">
        <v>134</v>
      </c>
      <c r="D76" s="53"/>
      <c r="E76" s="54" t="n">
        <v>8185.87</v>
      </c>
      <c r="F76" s="54"/>
      <c r="G76" s="54"/>
      <c r="H76" s="54" t="n">
        <v>6301.59</v>
      </c>
      <c r="I76" s="54"/>
      <c r="J76" s="54"/>
      <c r="K76" s="55" t="n">
        <v>3329.23510157867</v>
      </c>
      <c r="L76" s="56" t="n">
        <v>4047.83851786284</v>
      </c>
      <c r="M76" s="4" t="s">
        <v>139</v>
      </c>
      <c r="N76" s="58" t="n">
        <v>0.671579182697307</v>
      </c>
    </row>
    <row r="77" customFormat="false" ht="15" hidden="false" customHeight="false" outlineLevel="0" collapsed="false">
      <c r="A77" s="51" t="n">
        <v>3</v>
      </c>
      <c r="B77" s="52" t="s">
        <v>101</v>
      </c>
      <c r="C77" s="53" t="s">
        <v>140</v>
      </c>
      <c r="D77" s="53"/>
      <c r="E77" s="54" t="n">
        <v>6458.577</v>
      </c>
      <c r="F77" s="54"/>
      <c r="G77" s="54"/>
      <c r="H77" s="54" t="n">
        <v>813.24</v>
      </c>
      <c r="I77" s="54"/>
      <c r="J77" s="54"/>
      <c r="K77" s="55"/>
      <c r="L77" s="56"/>
      <c r="M77" s="4" t="s">
        <v>141</v>
      </c>
      <c r="N77" s="58" t="n">
        <v>0</v>
      </c>
    </row>
    <row r="78" customFormat="false" ht="15" hidden="false" customHeight="false" outlineLevel="0" collapsed="false">
      <c r="A78" s="51" t="s">
        <v>142</v>
      </c>
      <c r="B78" s="52"/>
      <c r="C78" s="53" t="s">
        <v>134</v>
      </c>
      <c r="D78" s="53"/>
      <c r="E78" s="54" t="n">
        <v>284.522</v>
      </c>
      <c r="F78" s="54"/>
      <c r="G78" s="54"/>
      <c r="H78" s="54" t="n">
        <v>32.848</v>
      </c>
      <c r="I78" s="54"/>
      <c r="J78" s="54"/>
      <c r="K78" s="55" t="n">
        <v>44.0533572643014</v>
      </c>
      <c r="L78" s="56" t="n">
        <v>40.3915203383995</v>
      </c>
      <c r="M78" s="4" t="s">
        <v>143</v>
      </c>
      <c r="N78" s="58" t="n">
        <v>0.756141936154726</v>
      </c>
    </row>
    <row r="79" customFormat="false" ht="15" hidden="false" customHeight="false" outlineLevel="0" collapsed="false">
      <c r="A79" s="51" t="n">
        <v>4</v>
      </c>
      <c r="B79" s="52" t="s">
        <v>102</v>
      </c>
      <c r="C79" s="53" t="s">
        <v>140</v>
      </c>
      <c r="D79" s="53"/>
      <c r="E79" s="54" t="n">
        <v>0</v>
      </c>
      <c r="F79" s="54"/>
      <c r="G79" s="54"/>
      <c r="H79" s="54" t="n">
        <v>0</v>
      </c>
      <c r="I79" s="54"/>
      <c r="J79" s="54"/>
      <c r="K79" s="55"/>
      <c r="L79" s="56"/>
      <c r="M79" s="4" t="s">
        <v>144</v>
      </c>
      <c r="N79" s="58" t="n">
        <v>6.63897265259436</v>
      </c>
    </row>
    <row r="80" customFormat="false" ht="15" hidden="false" customHeight="false" outlineLevel="0" collapsed="false">
      <c r="A80" s="51" t="s">
        <v>74</v>
      </c>
      <c r="B80" s="52"/>
      <c r="C80" s="53" t="s">
        <v>134</v>
      </c>
      <c r="D80" s="53"/>
      <c r="E80" s="54" t="n">
        <v>0</v>
      </c>
      <c r="F80" s="54"/>
      <c r="G80" s="54"/>
      <c r="H80" s="54" t="n">
        <v>0</v>
      </c>
      <c r="I80" s="54"/>
      <c r="J80" s="54"/>
      <c r="K80" s="55" t="e">
        <f aca="false">#DIV/0!</f>
        <v>#DIV/0!</v>
      </c>
      <c r="L80" s="56" t="e">
        <f aca="false">#DIV/0!</f>
        <v>#DIV/0!</v>
      </c>
    </row>
    <row r="81" customFormat="false" ht="15" hidden="false" customHeight="false" outlineLevel="0" collapsed="false">
      <c r="A81" s="51" t="n">
        <v>5</v>
      </c>
      <c r="B81" s="52" t="s">
        <v>103</v>
      </c>
      <c r="C81" s="53" t="s">
        <v>140</v>
      </c>
      <c r="D81" s="53"/>
      <c r="E81" s="54" t="n">
        <v>63847</v>
      </c>
      <c r="F81" s="54"/>
      <c r="G81" s="54"/>
      <c r="H81" s="54" t="n">
        <v>0</v>
      </c>
      <c r="I81" s="54"/>
      <c r="J81" s="54"/>
      <c r="K81" s="55"/>
      <c r="L81" s="56"/>
    </row>
    <row r="82" customFormat="false" ht="15" hidden="false" customHeight="false" outlineLevel="0" collapsed="false">
      <c r="A82" s="51" t="s">
        <v>52</v>
      </c>
      <c r="B82" s="52"/>
      <c r="C82" s="53" t="s">
        <v>134</v>
      </c>
      <c r="D82" s="53"/>
      <c r="E82" s="54" t="n">
        <v>636.5</v>
      </c>
      <c r="F82" s="54"/>
      <c r="G82" s="54"/>
      <c r="H82" s="54" t="n">
        <v>0</v>
      </c>
      <c r="I82" s="54"/>
      <c r="J82" s="54"/>
      <c r="K82" s="55" t="n">
        <v>9.96914498723511</v>
      </c>
      <c r="L82" s="56" t="e">
        <f aca="false">#DIV/0!</f>
        <v>#DIV/0!</v>
      </c>
    </row>
    <row r="83" customFormat="false" ht="15" hidden="false" customHeight="false" outlineLevel="0" collapsed="false">
      <c r="A83" s="51" t="n">
        <v>6</v>
      </c>
      <c r="B83" s="52" t="s">
        <v>145</v>
      </c>
      <c r="C83" s="53" t="s">
        <v>146</v>
      </c>
      <c r="D83" s="53"/>
      <c r="E83" s="54" t="n">
        <v>0</v>
      </c>
      <c r="F83" s="54"/>
      <c r="G83" s="54"/>
      <c r="H83" s="54" t="n">
        <v>220</v>
      </c>
      <c r="I83" s="54"/>
      <c r="J83" s="54"/>
      <c r="K83" s="55"/>
      <c r="L83" s="56"/>
    </row>
    <row r="84" customFormat="false" ht="15" hidden="false" customHeight="false" outlineLevel="0" collapsed="false">
      <c r="A84" s="51" t="s">
        <v>60</v>
      </c>
      <c r="B84" s="52"/>
      <c r="C84" s="53" t="s">
        <v>134</v>
      </c>
      <c r="D84" s="53"/>
      <c r="E84" s="54" t="n">
        <v>0</v>
      </c>
      <c r="F84" s="54"/>
      <c r="G84" s="54"/>
      <c r="H84" s="54" t="n">
        <v>12.86</v>
      </c>
      <c r="I84" s="54"/>
      <c r="J84" s="54"/>
      <c r="K84" s="55" t="e">
        <f aca="false">#DIV/0!</f>
        <v>#DIV/0!</v>
      </c>
      <c r="L84" s="56" t="n">
        <v>58.4545454545455</v>
      </c>
    </row>
    <row r="85" customFormat="false" ht="15" hidden="false" customHeight="false" outlineLevel="0" collapsed="false">
      <c r="A85" s="51" t="n">
        <v>7</v>
      </c>
      <c r="B85" s="52" t="s">
        <v>147</v>
      </c>
      <c r="C85" s="53" t="s">
        <v>146</v>
      </c>
      <c r="D85" s="53"/>
      <c r="E85" s="54" t="n">
        <v>0</v>
      </c>
      <c r="F85" s="54"/>
      <c r="G85" s="54"/>
      <c r="H85" s="54" t="n">
        <v>39614.47</v>
      </c>
      <c r="I85" s="54"/>
      <c r="J85" s="54"/>
      <c r="K85" s="55"/>
      <c r="L85" s="56"/>
    </row>
    <row r="86" customFormat="false" ht="15" hidden="false" customHeight="false" outlineLevel="0" collapsed="false">
      <c r="A86" s="51" t="s">
        <v>148</v>
      </c>
      <c r="B86" s="52"/>
      <c r="C86" s="53" t="s">
        <v>134</v>
      </c>
      <c r="D86" s="53"/>
      <c r="E86" s="54" t="n">
        <v>0</v>
      </c>
      <c r="F86" s="54"/>
      <c r="G86" s="54"/>
      <c r="H86" s="54" t="n">
        <v>2133.76</v>
      </c>
      <c r="I86" s="54"/>
      <c r="J86" s="54"/>
      <c r="K86" s="55" t="e">
        <f aca="false">#DIV/0!</f>
        <v>#DIV/0!</v>
      </c>
      <c r="L86" s="56" t="n">
        <v>53.8631464714787</v>
      </c>
    </row>
    <row r="87" customFormat="false" ht="15" hidden="false" customHeight="false" outlineLevel="0" collapsed="false">
      <c r="A87" s="51" t="n">
        <v>8</v>
      </c>
      <c r="B87" s="52" t="s">
        <v>149</v>
      </c>
      <c r="C87" s="53" t="s">
        <v>150</v>
      </c>
      <c r="D87" s="53"/>
      <c r="E87" s="54" t="n">
        <v>0</v>
      </c>
      <c r="F87" s="54"/>
      <c r="G87" s="54"/>
      <c r="H87" s="54" t="n">
        <v>0</v>
      </c>
      <c r="I87" s="54"/>
      <c r="J87" s="54"/>
      <c r="K87" s="55"/>
      <c r="L87" s="56"/>
    </row>
    <row r="88" customFormat="false" ht="15" hidden="false" customHeight="false" outlineLevel="0" collapsed="false">
      <c r="A88" s="51" t="s">
        <v>86</v>
      </c>
      <c r="B88" s="52"/>
      <c r="C88" s="53" t="s">
        <v>134</v>
      </c>
      <c r="D88" s="53"/>
      <c r="E88" s="54" t="n">
        <v>0</v>
      </c>
      <c r="F88" s="54"/>
      <c r="G88" s="54"/>
      <c r="H88" s="54" t="n">
        <v>0</v>
      </c>
      <c r="I88" s="54"/>
      <c r="J88" s="54"/>
      <c r="K88" s="55" t="e">
        <f aca="false">#DIV/0!</f>
        <v>#DIV/0!</v>
      </c>
      <c r="L88" s="56" t="e">
        <f aca="false">#DIV/0!</f>
        <v>#DIV/0!</v>
      </c>
    </row>
    <row r="89" customFormat="false" ht="15" hidden="false" customHeight="false" outlineLevel="0" collapsed="false">
      <c r="A89" s="51" t="n">
        <v>9</v>
      </c>
      <c r="B89" s="52" t="s">
        <v>151</v>
      </c>
      <c r="C89" s="53" t="s">
        <v>150</v>
      </c>
      <c r="D89" s="53"/>
      <c r="E89" s="54" t="n">
        <v>0</v>
      </c>
      <c r="F89" s="54"/>
      <c r="G89" s="54"/>
      <c r="H89" s="54" t="n">
        <v>524.76</v>
      </c>
      <c r="I89" s="54"/>
      <c r="J89" s="54"/>
      <c r="K89" s="55"/>
      <c r="L89" s="56"/>
    </row>
    <row r="90" customFormat="false" ht="15" hidden="false" customHeight="false" outlineLevel="0" collapsed="false">
      <c r="A90" s="51" t="s">
        <v>152</v>
      </c>
      <c r="B90" s="52"/>
      <c r="C90" s="53" t="s">
        <v>134</v>
      </c>
      <c r="D90" s="53"/>
      <c r="E90" s="54" t="n">
        <v>0</v>
      </c>
      <c r="F90" s="54"/>
      <c r="G90" s="54"/>
      <c r="H90" s="54" t="n">
        <v>4457</v>
      </c>
      <c r="I90" s="54"/>
      <c r="J90" s="54"/>
      <c r="K90" s="55" t="e">
        <f aca="false">#DIV/0!</f>
        <v>#DIV/0!</v>
      </c>
      <c r="L90" s="56" t="n">
        <v>8493.4065096425</v>
      </c>
    </row>
    <row r="91" customFormat="false" ht="15" hidden="false" customHeight="false" outlineLevel="0" collapsed="false">
      <c r="A91" s="51" t="n">
        <v>10</v>
      </c>
      <c r="B91" s="52" t="s">
        <v>153</v>
      </c>
      <c r="C91" s="53" t="s">
        <v>154</v>
      </c>
      <c r="D91" s="53"/>
      <c r="E91" s="54" t="n">
        <v>0</v>
      </c>
      <c r="F91" s="54"/>
      <c r="G91" s="54"/>
      <c r="H91" s="54" t="n">
        <v>37.24</v>
      </c>
      <c r="I91" s="54"/>
      <c r="J91" s="54"/>
      <c r="K91" s="55"/>
      <c r="L91" s="56"/>
    </row>
    <row r="92" customFormat="false" ht="15" hidden="false" customHeight="false" outlineLevel="0" collapsed="false">
      <c r="A92" s="51" t="s">
        <v>155</v>
      </c>
      <c r="B92" s="52"/>
      <c r="C92" s="59" t="s">
        <v>134</v>
      </c>
      <c r="D92" s="59"/>
      <c r="E92" s="54" t="n">
        <v>0</v>
      </c>
      <c r="F92" s="54"/>
      <c r="G92" s="54"/>
      <c r="H92" s="54" t="n">
        <v>213.7</v>
      </c>
      <c r="I92" s="54"/>
      <c r="J92" s="54"/>
      <c r="K92" s="60" t="e">
        <f aca="false">#DIV/0!</f>
        <v>#DIV/0!</v>
      </c>
      <c r="L92" s="61" t="n">
        <v>5738.45327604726</v>
      </c>
    </row>
  </sheetData>
  <sheetProtection algorithmName="SHA-512" hashValue="oVCqCEhDcIay564+65jwOvQ/YqDCkul+YrYZ6VHVddG9fZ2Yehu+hY4ZvV37tu7kzAgE5tg2wONRLXVqCc9Jxw==" saltValue="OA2quc5SYa2RWQckPkyELA==" spinCount="100000" sheet="true" objects="true" scenarios="true"/>
  <mergeCells count="198">
    <mergeCell ref="A1:B1"/>
    <mergeCell ref="C1:J1"/>
    <mergeCell ref="A2:J2"/>
    <mergeCell ref="A3:J3"/>
    <mergeCell ref="C4:J4"/>
    <mergeCell ref="C5:J5"/>
    <mergeCell ref="C6:J6"/>
    <mergeCell ref="C7:J7"/>
    <mergeCell ref="A8:J8"/>
    <mergeCell ref="C9:J9"/>
    <mergeCell ref="C10:J10"/>
    <mergeCell ref="C11:J11"/>
    <mergeCell ref="C12:J12"/>
    <mergeCell ref="C13:J13"/>
    <mergeCell ref="B14:J14"/>
    <mergeCell ref="C15:J15"/>
    <mergeCell ref="C16:J16"/>
    <mergeCell ref="C17:J17"/>
    <mergeCell ref="B18:J18"/>
    <mergeCell ref="C19:J19"/>
    <mergeCell ref="C20:J20"/>
    <mergeCell ref="C21:J21"/>
    <mergeCell ref="C22:J22"/>
    <mergeCell ref="A23:J23"/>
    <mergeCell ref="B24:F24"/>
    <mergeCell ref="G24:J24"/>
    <mergeCell ref="B25:F25"/>
    <mergeCell ref="G25:J25"/>
    <mergeCell ref="B26:F26"/>
    <mergeCell ref="G26:J26"/>
    <mergeCell ref="B27:F27"/>
    <mergeCell ref="G27:J27"/>
    <mergeCell ref="B28:F28"/>
    <mergeCell ref="G28:J28"/>
    <mergeCell ref="B29:F29"/>
    <mergeCell ref="G29:J29"/>
    <mergeCell ref="B30:F30"/>
    <mergeCell ref="G30:J30"/>
    <mergeCell ref="B31:F31"/>
    <mergeCell ref="G31:J31"/>
    <mergeCell ref="B32:F32"/>
    <mergeCell ref="G32:J32"/>
    <mergeCell ref="B33:F33"/>
    <mergeCell ref="G33:J33"/>
    <mergeCell ref="B34:F34"/>
    <mergeCell ref="G34:J34"/>
    <mergeCell ref="B35:F35"/>
    <mergeCell ref="G35:J35"/>
    <mergeCell ref="B36:F36"/>
    <mergeCell ref="G36:J36"/>
    <mergeCell ref="B37:F37"/>
    <mergeCell ref="G37:J37"/>
    <mergeCell ref="B38:F38"/>
    <mergeCell ref="G38:J38"/>
    <mergeCell ref="A39:J39"/>
    <mergeCell ref="B40:F40"/>
    <mergeCell ref="G40:J40"/>
    <mergeCell ref="B41:F41"/>
    <mergeCell ref="G41:J41"/>
    <mergeCell ref="B42:F42"/>
    <mergeCell ref="G42:J42"/>
    <mergeCell ref="B43:F43"/>
    <mergeCell ref="G43:J43"/>
    <mergeCell ref="A44:J44"/>
    <mergeCell ref="B45:F45"/>
    <mergeCell ref="G45:H45"/>
    <mergeCell ref="I45:J45"/>
    <mergeCell ref="B46:F46"/>
    <mergeCell ref="G46:H46"/>
    <mergeCell ref="I46:J46"/>
    <mergeCell ref="B47:F47"/>
    <mergeCell ref="G47:H47"/>
    <mergeCell ref="I47:J47"/>
    <mergeCell ref="B48:F48"/>
    <mergeCell ref="G48:H48"/>
    <mergeCell ref="I48:J48"/>
    <mergeCell ref="B49:F49"/>
    <mergeCell ref="G49:H49"/>
    <mergeCell ref="I49:J49"/>
    <mergeCell ref="B50:F50"/>
    <mergeCell ref="G50:H50"/>
    <mergeCell ref="I50:J50"/>
    <mergeCell ref="A51:J51"/>
    <mergeCell ref="B52:F52"/>
    <mergeCell ref="G52:J52"/>
    <mergeCell ref="B53:F53"/>
    <mergeCell ref="G53:J53"/>
    <mergeCell ref="B54:F54"/>
    <mergeCell ref="G54:J54"/>
    <mergeCell ref="B55:F55"/>
    <mergeCell ref="G55:J55"/>
    <mergeCell ref="B56:F56"/>
    <mergeCell ref="G56:J56"/>
    <mergeCell ref="B57:F57"/>
    <mergeCell ref="G57:J57"/>
    <mergeCell ref="A58:J58"/>
    <mergeCell ref="B59:F59"/>
    <mergeCell ref="G59:H59"/>
    <mergeCell ref="I59:J59"/>
    <mergeCell ref="B60:F60"/>
    <mergeCell ref="G60:H60"/>
    <mergeCell ref="I60:J60"/>
    <mergeCell ref="B61:F61"/>
    <mergeCell ref="G61:H61"/>
    <mergeCell ref="I61:J61"/>
    <mergeCell ref="B62:F62"/>
    <mergeCell ref="G62:H62"/>
    <mergeCell ref="I62:J62"/>
    <mergeCell ref="A63:J63"/>
    <mergeCell ref="B64:F64"/>
    <mergeCell ref="G64:J64"/>
    <mergeCell ref="B65:F65"/>
    <mergeCell ref="G65:J65"/>
    <mergeCell ref="B66:F66"/>
    <mergeCell ref="G66:J66"/>
    <mergeCell ref="B67:F67"/>
    <mergeCell ref="G67:J67"/>
    <mergeCell ref="B68:F68"/>
    <mergeCell ref="G68:J68"/>
    <mergeCell ref="B69:F69"/>
    <mergeCell ref="G69:J69"/>
    <mergeCell ref="B70:F70"/>
    <mergeCell ref="G70:J70"/>
    <mergeCell ref="A71:J71"/>
    <mergeCell ref="C72:D72"/>
    <mergeCell ref="E72:G72"/>
    <mergeCell ref="H72:J72"/>
    <mergeCell ref="K72:L72"/>
    <mergeCell ref="B73:B74"/>
    <mergeCell ref="C73:D73"/>
    <mergeCell ref="E73:G73"/>
    <mergeCell ref="H73:J73"/>
    <mergeCell ref="C74:D74"/>
    <mergeCell ref="E74:G74"/>
    <mergeCell ref="H74:J74"/>
    <mergeCell ref="B75:B76"/>
    <mergeCell ref="C75:D75"/>
    <mergeCell ref="E75:G75"/>
    <mergeCell ref="H75:J75"/>
    <mergeCell ref="C76:D76"/>
    <mergeCell ref="E76:G76"/>
    <mergeCell ref="H76:J76"/>
    <mergeCell ref="B77:B78"/>
    <mergeCell ref="C77:D77"/>
    <mergeCell ref="E77:G77"/>
    <mergeCell ref="H77:J77"/>
    <mergeCell ref="C78:D78"/>
    <mergeCell ref="E78:G78"/>
    <mergeCell ref="H78:J78"/>
    <mergeCell ref="B79:B80"/>
    <mergeCell ref="C79:D79"/>
    <mergeCell ref="E79:G79"/>
    <mergeCell ref="H79:J79"/>
    <mergeCell ref="C80:D80"/>
    <mergeCell ref="E80:G80"/>
    <mergeCell ref="H80:J80"/>
    <mergeCell ref="B81:B82"/>
    <mergeCell ref="C81:D81"/>
    <mergeCell ref="E81:G81"/>
    <mergeCell ref="H81:J81"/>
    <mergeCell ref="C82:D82"/>
    <mergeCell ref="E82:G82"/>
    <mergeCell ref="H82:J82"/>
    <mergeCell ref="B83:B84"/>
    <mergeCell ref="C83:D83"/>
    <mergeCell ref="E83:G83"/>
    <mergeCell ref="H83:J83"/>
    <mergeCell ref="C84:D84"/>
    <mergeCell ref="E84:G84"/>
    <mergeCell ref="H84:J84"/>
    <mergeCell ref="B85:B86"/>
    <mergeCell ref="C85:D85"/>
    <mergeCell ref="E85:G85"/>
    <mergeCell ref="H85:J85"/>
    <mergeCell ref="C86:D86"/>
    <mergeCell ref="E86:G86"/>
    <mergeCell ref="H86:J86"/>
    <mergeCell ref="B87:B88"/>
    <mergeCell ref="C87:D87"/>
    <mergeCell ref="E87:G87"/>
    <mergeCell ref="H87:J87"/>
    <mergeCell ref="C88:D88"/>
    <mergeCell ref="E88:G88"/>
    <mergeCell ref="H88:J88"/>
    <mergeCell ref="B89:B90"/>
    <mergeCell ref="C89:D89"/>
    <mergeCell ref="E89:G89"/>
    <mergeCell ref="H89:J89"/>
    <mergeCell ref="C90:D90"/>
    <mergeCell ref="E90:G90"/>
    <mergeCell ref="H90:J90"/>
    <mergeCell ref="B91:B92"/>
    <mergeCell ref="C91:D91"/>
    <mergeCell ref="E91:G91"/>
    <mergeCell ref="H91:J91"/>
    <mergeCell ref="C92:D92"/>
    <mergeCell ref="E92:G92"/>
    <mergeCell ref="H92:J92"/>
  </mergeCells>
  <dataValidations count="3">
    <dataValidation allowBlank="true" errorStyle="stop" operator="between" showDropDown="false" showErrorMessage="true" showInputMessage="true" sqref="C5:J5" type="list">
      <formula1>Лист2!$A$1:$A$27</formula1>
      <formula2>0</formula2>
    </dataValidation>
    <dataValidation allowBlank="true" errorStyle="stop" operator="between" showDropDown="false" showErrorMessage="true" showInputMessage="true" sqref="A2 K2:P2" type="list">
      <formula1>Лист2!$C$1:$C$15</formula1>
      <formula2>0</formula2>
    </dataValidation>
    <dataValidation allowBlank="true" errorStyle="stop" operator="between" showDropDown="false" showErrorMessage="true" showInputMessage="true" sqref="K5:P5" type="list">
      <formula1>Лист2!$B$1:$B$16</formula1>
      <formula2>0</formula2>
    </dataValidation>
  </dataValidations>
  <hyperlinks>
    <hyperlink ref="C13" r:id="rId1" display="adm-savino@ivreg.ru "/>
    <hyperlink ref="C22" r:id="rId2" display="Petryaeva.ns@mail.ru "/>
  </hyperlinks>
  <printOptions headings="false" gridLines="false" gridLinesSet="true" horizontalCentered="false" verticalCentered="false"/>
  <pageMargins left="0.327083333333333" right="0.31875" top="0.296527777777778" bottom="0.36875" header="0.511805555555555" footer="0.511805555555555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9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.58"/>
    <col collapsed="false" customWidth="true" hidden="false" outlineLevel="0" max="31" min="31" style="4" width="9"/>
    <col collapsed="false" customWidth="true" hidden="false" outlineLevel="0" max="32" min="32" style="4" width="7.87"/>
    <col collapsed="false" customWidth="true" hidden="false" outlineLevel="0" max="33" min="33" style="4" width="10.9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0.58"/>
    <col collapsed="false" customWidth="true" hidden="false" outlineLevel="0" max="48" min="48" style="4" width="9"/>
    <col collapsed="false" customWidth="true" hidden="false" outlineLevel="0" max="49" min="49" style="4" width="7.87"/>
    <col collapsed="false" customWidth="true" hidden="false" outlineLevel="0" max="50" min="50" style="4" width="10.9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МКУ ДО ДШИ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252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252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37110552650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37110552650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37110552650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обл., пос.Савино,ул.Первомайская, д.9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504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504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505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505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505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384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384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384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506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506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506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507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507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507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tr">
        <f aca="false">$T$10</f>
        <v>Тимонин Анатолий Николаевич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tr">
        <f aca="false">$T$10</f>
        <v>Тимонин Анатолий Николаевич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tr">
        <f aca="false">$T$10</f>
        <v>Тимонин Анатолий Николаевич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384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384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tr">
        <f aca="false">$T$12</f>
        <v>8 (49356) 9-45-50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tr">
        <f aca="false">$T$12</f>
        <v>8 (49356) 9-45-50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tr">
        <f aca="false">$T$12</f>
        <v>8 (49356) 9-45-50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tr">
        <f aca="false">$T$13</f>
        <v>dshi-savino@yandex.ru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tr">
        <f aca="false">$T$13</f>
        <v>dshi-savino@yandex.ru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tr">
        <f aca="false">$T$13</f>
        <v>dshi-savino@yandex.ru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770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770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770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1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1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1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1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1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1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0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10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11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11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1</v>
      </c>
      <c r="H47" s="103"/>
      <c r="I47" s="103" t="n">
        <v>1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1</v>
      </c>
      <c r="Y47" s="35"/>
      <c r="Z47" s="35" t="n">
        <v>1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1</v>
      </c>
      <c r="AP47" s="35"/>
      <c r="AQ47" s="35" t="n">
        <v>1</v>
      </c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9.1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35</v>
      </c>
      <c r="AP53" s="29"/>
      <c r="AQ53" s="29"/>
      <c r="AR53" s="29"/>
    </row>
    <row r="54" customFormat="false" ht="13.8" hidden="false" customHeight="false" outlineLevel="0" collapsed="false">
      <c r="A54" s="67" t="s">
        <v>92</v>
      </c>
      <c r="B54" s="175" t="s">
        <v>107</v>
      </c>
      <c r="C54" s="175"/>
      <c r="D54" s="175"/>
      <c r="E54" s="175"/>
      <c r="F54" s="175"/>
      <c r="G54" s="169" t="n">
        <v>0</v>
      </c>
      <c r="H54" s="169"/>
      <c r="I54" s="169"/>
      <c r="J54" s="169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15</v>
      </c>
      <c r="AP54" s="32"/>
      <c r="AQ54" s="32"/>
      <c r="AR54" s="32"/>
    </row>
    <row r="55" customFormat="false" ht="13.8" hidden="false" customHeight="false" outlineLevel="0" collapsed="false">
      <c r="A55" s="67" t="s">
        <v>94</v>
      </c>
      <c r="B55" s="175" t="s">
        <v>108</v>
      </c>
      <c r="C55" s="175"/>
      <c r="D55" s="175"/>
      <c r="E55" s="175"/>
      <c r="F55" s="175"/>
      <c r="G55" s="169" t="n">
        <v>0</v>
      </c>
      <c r="H55" s="169"/>
      <c r="I55" s="169"/>
      <c r="J55" s="169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3.8" hidden="false" customHeight="false" outlineLevel="0" collapsed="false">
      <c r="A56" s="67" t="s">
        <v>109</v>
      </c>
      <c r="B56" s="175" t="s">
        <v>110</v>
      </c>
      <c r="C56" s="175"/>
      <c r="D56" s="175"/>
      <c r="E56" s="175"/>
      <c r="F56" s="175"/>
      <c r="G56" s="169" t="n">
        <v>0</v>
      </c>
      <c r="H56" s="169"/>
      <c r="I56" s="169"/>
      <c r="J56" s="169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20</v>
      </c>
      <c r="AP56" s="32"/>
      <c r="AQ56" s="32"/>
      <c r="AR56" s="32"/>
    </row>
    <row r="57" customFormat="false" ht="13.8" hidden="false" customHeight="false" outlineLevel="0" collapsed="false">
      <c r="A57" s="67" t="s">
        <v>111</v>
      </c>
      <c r="B57" s="175" t="s">
        <v>112</v>
      </c>
      <c r="C57" s="175"/>
      <c r="D57" s="175"/>
      <c r="E57" s="175"/>
      <c r="F57" s="175"/>
      <c r="G57" s="169" t="n">
        <v>0</v>
      </c>
      <c r="H57" s="169"/>
      <c r="I57" s="169"/>
      <c r="J57" s="169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150</v>
      </c>
      <c r="H60" s="169"/>
      <c r="I60" s="179" t="n">
        <v>4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150</v>
      </c>
      <c r="Y60" s="79"/>
      <c r="Z60" s="45" t="n">
        <v>4</v>
      </c>
      <c r="AA60" s="45"/>
      <c r="AI60" s="13" t="s">
        <v>39</v>
      </c>
      <c r="AJ60" s="34" t="s">
        <v>116</v>
      </c>
      <c r="AK60" s="34"/>
      <c r="AL60" s="34"/>
      <c r="AM60" s="34"/>
      <c r="AN60" s="34"/>
      <c r="AO60" s="79" t="n">
        <v>75</v>
      </c>
      <c r="AP60" s="79"/>
      <c r="AQ60" s="45" t="n">
        <v>4</v>
      </c>
      <c r="AR60" s="45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147</v>
      </c>
      <c r="H61" s="169"/>
      <c r="I61" s="179" t="n">
        <v>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147</v>
      </c>
      <c r="Y61" s="79"/>
      <c r="Z61" s="45" t="n">
        <v>0</v>
      </c>
      <c r="AA61" s="45"/>
      <c r="AI61" s="13" t="s">
        <v>92</v>
      </c>
      <c r="AJ61" s="34" t="s">
        <v>117</v>
      </c>
      <c r="AK61" s="34"/>
      <c r="AL61" s="34"/>
      <c r="AM61" s="34"/>
      <c r="AN61" s="34"/>
      <c r="AO61" s="79" t="n">
        <v>75</v>
      </c>
      <c r="AP61" s="79"/>
      <c r="AQ61" s="45" t="n">
        <v>3</v>
      </c>
      <c r="AR61" s="45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0</v>
      </c>
      <c r="H62" s="16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45" t="n">
        <v>0</v>
      </c>
      <c r="AA62" s="45"/>
      <c r="AI62" s="13" t="s">
        <v>118</v>
      </c>
      <c r="AJ62" s="34" t="s">
        <v>119</v>
      </c>
      <c r="AK62" s="34"/>
      <c r="AL62" s="34"/>
      <c r="AM62" s="34"/>
      <c r="AN62" s="34"/>
      <c r="AO62" s="79" t="n">
        <v>45</v>
      </c>
      <c r="AP62" s="79"/>
      <c r="AQ62" s="45" t="n">
        <v>3</v>
      </c>
      <c r="AR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4181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4055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4381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50.532</v>
      </c>
      <c r="F74" s="188"/>
      <c r="G74" s="188"/>
      <c r="H74" s="188" t="n">
        <v>0</v>
      </c>
      <c r="I74" s="188"/>
      <c r="J74" s="188"/>
      <c r="K74" s="189" t="n">
        <f aca="false">(E74*1000)/E73</f>
        <v>12.086103802918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43.8</v>
      </c>
      <c r="W74" s="54"/>
      <c r="X74" s="54"/>
      <c r="Y74" s="192" t="n">
        <v>0</v>
      </c>
      <c r="Z74" s="192"/>
      <c r="AA74" s="192"/>
      <c r="AB74" s="55" t="n">
        <f aca="false">(V74*1000)/V73</f>
        <v>10.8014796547472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43.999</v>
      </c>
      <c r="AN74" s="54"/>
      <c r="AO74" s="54"/>
      <c r="AP74" s="192"/>
      <c r="AQ74" s="192"/>
      <c r="AR74" s="192"/>
      <c r="AS74" s="55" t="n">
        <f aca="false">(AM74*1000)/AM73</f>
        <v>10.0431408354257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185.643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258.61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296.868</v>
      </c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744.364</v>
      </c>
      <c r="F76" s="188"/>
      <c r="G76" s="188"/>
      <c r="H76" s="188" t="n">
        <v>0</v>
      </c>
      <c r="I76" s="188"/>
      <c r="J76" s="188"/>
      <c r="K76" s="189" t="n">
        <f aca="false">(E76*1000)/E75</f>
        <v>4009.65293601159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800.8</v>
      </c>
      <c r="W76" s="54"/>
      <c r="X76" s="54"/>
      <c r="Y76" s="192" t="n">
        <v>0</v>
      </c>
      <c r="Z76" s="192"/>
      <c r="AA76" s="192"/>
      <c r="AB76" s="55" t="n">
        <f aca="false">(V76*1000)/V75</f>
        <v>3096.55465759251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890.5</v>
      </c>
      <c r="AN76" s="54"/>
      <c r="AO76" s="54"/>
      <c r="AP76" s="192"/>
      <c r="AQ76" s="192"/>
      <c r="AR76" s="192"/>
      <c r="AS76" s="55" t="n">
        <f aca="false">(AM76*1000)/AM75</f>
        <v>2999.64967595025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102.045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101.02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81.32</v>
      </c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5</v>
      </c>
      <c r="F78" s="188"/>
      <c r="G78" s="188"/>
      <c r="H78" s="188" t="n">
        <v>0</v>
      </c>
      <c r="I78" s="188"/>
      <c r="J78" s="188"/>
      <c r="K78" s="189" t="n">
        <f aca="false">(E78*1000)/E77</f>
        <v>48.9979910823656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4.5</v>
      </c>
      <c r="W78" s="54"/>
      <c r="X78" s="54"/>
      <c r="Y78" s="192" t="n">
        <v>0</v>
      </c>
      <c r="Z78" s="192"/>
      <c r="AA78" s="192"/>
      <c r="AB78" s="55" t="n">
        <f aca="false">(V78*1000)/V77</f>
        <v>44.5456345278163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3.4</v>
      </c>
      <c r="AN78" s="54"/>
      <c r="AO78" s="54"/>
      <c r="AP78" s="192"/>
      <c r="AQ78" s="192"/>
      <c r="AR78" s="192"/>
      <c r="AS78" s="55" t="n">
        <f aca="false">(AM78*1000)/AM77</f>
        <v>41.8101328086572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196" t="s">
        <v>188</v>
      </c>
      <c r="C94" s="196" t="s">
        <v>170</v>
      </c>
      <c r="D94" s="196"/>
      <c r="E94" s="196"/>
      <c r="F94" s="196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28.35" hidden="false" customHeight="true" outlineLevel="0" collapsed="false">
      <c r="A95" s="95"/>
      <c r="B95" s="196"/>
      <c r="C95" s="196"/>
      <c r="D95" s="196"/>
      <c r="E95" s="196"/>
      <c r="F95" s="196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00" t="str">
        <f aca="false">C5</f>
        <v>МКУ ДО ДШИ</v>
      </c>
      <c r="C96" s="200" t="str">
        <f aca="false">T96</f>
        <v>Энергосбережение и повышение энергетической эффективности в МКУДО ДШИ</v>
      </c>
      <c r="D96" s="200"/>
      <c r="E96" s="200"/>
      <c r="F96" s="200"/>
      <c r="G96" s="202" t="str">
        <f aca="false">X96</f>
        <v>приказ директора от 11.02.2025 № 721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МКУ ДО ДШИ</v>
      </c>
      <c r="T96" s="74" t="s">
        <v>508</v>
      </c>
      <c r="U96" s="74"/>
      <c r="V96" s="74"/>
      <c r="W96" s="74"/>
      <c r="X96" s="233" t="s">
        <v>509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252</v>
      </c>
      <c r="AK96" s="74" t="s">
        <v>508</v>
      </c>
      <c r="AL96" s="74"/>
      <c r="AM96" s="74"/>
      <c r="AN96" s="74"/>
      <c r="AO96" s="233" t="s">
        <v>510</v>
      </c>
      <c r="AP96" s="112" t="n">
        <v>2021</v>
      </c>
      <c r="AQ96" s="112" t="n">
        <v>2025</v>
      </c>
      <c r="AR96" s="112" t="n">
        <v>5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168"/>
      <c r="C97" s="168"/>
      <c r="D97" s="168"/>
      <c r="E97" s="168"/>
      <c r="F97" s="168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3.8" hidden="false" customHeight="false" outlineLevel="0" collapsed="false">
      <c r="A98" s="101" t="s">
        <v>185</v>
      </c>
      <c r="B98" s="123"/>
      <c r="C98" s="123"/>
      <c r="D98" s="123"/>
      <c r="E98" s="123"/>
      <c r="F98" s="123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4.1" hidden="false" customHeight="true" outlineLevel="0" collapsed="false">
      <c r="A99" s="101" t="s">
        <v>186</v>
      </c>
      <c r="B99" s="123"/>
      <c r="C99" s="123"/>
      <c r="D99" s="123"/>
      <c r="E99" s="123"/>
      <c r="F99" s="123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0.8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5" hidden="false" customHeight="tru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392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 t="s">
        <v>413</v>
      </c>
      <c r="AK105" s="9"/>
      <c r="AL105" s="9"/>
      <c r="AM105" s="9"/>
      <c r="AN105" s="9"/>
      <c r="AO105" s="9"/>
      <c r="AP105" s="9"/>
      <c r="AQ105" s="9" t="n">
        <v>0</v>
      </c>
      <c r="AR105" s="9" t="n">
        <v>0</v>
      </c>
      <c r="AS105" s="9" t="n">
        <v>0</v>
      </c>
      <c r="AT105" s="9"/>
      <c r="AU105" s="9"/>
      <c r="AV105" s="9"/>
      <c r="AW105" s="9"/>
      <c r="AX105" s="9"/>
    </row>
    <row r="106" s="266" customFormat="true" ht="19.35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63" t="s">
        <v>32</v>
      </c>
      <c r="S106" s="264" t="s">
        <v>208</v>
      </c>
      <c r="T106" s="264"/>
      <c r="U106" s="264"/>
      <c r="V106" s="264" t="s">
        <v>209</v>
      </c>
      <c r="W106" s="264" t="s">
        <v>210</v>
      </c>
      <c r="X106" s="264" t="s">
        <v>211</v>
      </c>
      <c r="Y106" s="264" t="s">
        <v>212</v>
      </c>
      <c r="Z106" s="264" t="s">
        <v>213</v>
      </c>
      <c r="AA106" s="264" t="s">
        <v>214</v>
      </c>
      <c r="AB106" s="241" t="s">
        <v>215</v>
      </c>
      <c r="AC106" s="241"/>
      <c r="AD106" s="241"/>
      <c r="AE106" s="241" t="s">
        <v>216</v>
      </c>
      <c r="AF106" s="241"/>
      <c r="AG106" s="241"/>
      <c r="AH106" s="265"/>
      <c r="AI106" s="263" t="s">
        <v>45</v>
      </c>
      <c r="AJ106" s="264" t="s">
        <v>511</v>
      </c>
      <c r="AK106" s="264"/>
      <c r="AL106" s="264"/>
      <c r="AM106" s="264"/>
      <c r="AN106" s="264"/>
      <c r="AO106" s="264"/>
      <c r="AP106" s="264"/>
      <c r="AQ106" s="264" t="n">
        <v>0</v>
      </c>
      <c r="AR106" s="264" t="n">
        <v>0</v>
      </c>
      <c r="AS106" s="241" t="n">
        <v>0</v>
      </c>
      <c r="AT106" s="241"/>
      <c r="AU106" s="241" t="s">
        <v>512</v>
      </c>
      <c r="AV106" s="241" t="n">
        <v>0.08</v>
      </c>
      <c r="AW106" s="241" t="n">
        <v>0.8</v>
      </c>
      <c r="AX106" s="241"/>
    </row>
    <row r="107" s="266" customFormat="true" ht="19.35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63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7" t="s">
        <v>217</v>
      </c>
      <c r="AC107" s="267" t="s">
        <v>199</v>
      </c>
      <c r="AD107" s="267" t="s">
        <v>218</v>
      </c>
      <c r="AE107" s="267" t="s">
        <v>217</v>
      </c>
      <c r="AF107" s="267" t="s">
        <v>199</v>
      </c>
      <c r="AG107" s="267" t="s">
        <v>218</v>
      </c>
      <c r="AH107" s="265"/>
      <c r="AI107" s="263" t="s">
        <v>185</v>
      </c>
      <c r="AJ107" s="264"/>
      <c r="AK107" s="264"/>
      <c r="AL107" s="264"/>
      <c r="AM107" s="264"/>
      <c r="AN107" s="264"/>
      <c r="AO107" s="264"/>
      <c r="AP107" s="264"/>
      <c r="AQ107" s="264"/>
      <c r="AR107" s="264"/>
      <c r="AS107" s="267"/>
      <c r="AT107" s="267"/>
      <c r="AU107" s="267"/>
      <c r="AV107" s="267"/>
      <c r="AW107" s="267"/>
      <c r="AX107" s="267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513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</dataValidations>
  <hyperlinks>
    <hyperlink ref="C13" r:id="rId1" display="dshi-savino@yandex.ru"/>
    <hyperlink ref="T13" r:id="rId2" display="dshi-savino@yandex.ru"/>
    <hyperlink ref="AK13" r:id="rId3" display="dshi-savino@yandex.ru"/>
  </hyperlinks>
  <printOptions headings="false" gridLines="false" gridLinesSet="true" horizontalCentered="false" verticalCentered="false"/>
  <pageMargins left="0.404861111111111" right="0.579166666666667" top="0.490277777777778" bottom="0.482638888888889" header="0.225" footer="0.21736111111111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3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.42"/>
    <col collapsed="false" customWidth="true" hidden="false" outlineLevel="0" max="31" min="31" style="4" width="8.57"/>
    <col collapsed="false" customWidth="true" hidden="false" outlineLevel="0" max="32" min="32" style="4" width="7.57"/>
    <col collapsed="false" customWidth="true" hidden="false" outlineLevel="0" max="33" min="33" style="4" width="10.42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0.42"/>
    <col collapsed="false" customWidth="true" hidden="false" outlineLevel="0" max="48" min="48" style="4" width="8.57"/>
    <col collapsed="false" customWidth="true" hidden="false" outlineLevel="0" max="49" min="49" style="4" width="7.57"/>
    <col collapsed="false" customWidth="true" hidden="false" outlineLevel="0" max="50" min="50" style="4" width="10.42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.75" hidden="false" customHeight="true" outlineLevel="0" collapsed="false">
      <c r="A5" s="67" t="s">
        <v>39</v>
      </c>
      <c r="B5" s="68" t="s">
        <v>34</v>
      </c>
      <c r="C5" s="66" t="str">
        <f aca="false">T5</f>
        <v>МКУ КБО Горячевского сельского поселения Савинского муниципального района Ивановской области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514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514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3711021074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3711021074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3711021074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Ивановская  область Савинский район  д. горячево  ул. Бреховская  д.5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515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515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516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517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517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518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518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518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334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334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334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519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519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519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 t="n">
        <v>0</v>
      </c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 t="n">
        <v>0</v>
      </c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 t="n">
        <v>0</v>
      </c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 t="n">
        <v>0</v>
      </c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 t="n">
        <v>0</v>
      </c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 t="n">
        <v>0</v>
      </c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516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517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517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518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518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518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334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520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520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519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0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0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160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0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v>0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2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3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3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0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0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0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1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1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1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1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1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1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22" t="s">
        <v>278</v>
      </c>
      <c r="T38" s="22"/>
      <c r="U38" s="22"/>
      <c r="V38" s="22"/>
      <c r="W38" s="22"/>
      <c r="X38" s="23" t="n">
        <v>1</v>
      </c>
      <c r="Y38" s="23"/>
      <c r="Z38" s="23"/>
      <c r="AA38" s="23"/>
      <c r="AI38" s="13" t="s">
        <v>277</v>
      </c>
      <c r="AJ38" s="22" t="s">
        <v>278</v>
      </c>
      <c r="AK38" s="22"/>
      <c r="AL38" s="22"/>
      <c r="AM38" s="22"/>
      <c r="AN38" s="22"/>
      <c r="AO38" s="23" t="n">
        <v>1</v>
      </c>
      <c r="AP38" s="23"/>
      <c r="AQ38" s="23"/>
      <c r="AR38" s="23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0</v>
      </c>
      <c r="H46" s="103"/>
      <c r="I46" s="103" t="n">
        <v>0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0</v>
      </c>
      <c r="Y46" s="35"/>
      <c r="Z46" s="35" t="n">
        <v>0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0</v>
      </c>
      <c r="AP48" s="35"/>
      <c r="AQ48" s="35" t="n">
        <v>0</v>
      </c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5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37" t="s">
        <v>105</v>
      </c>
      <c r="Y52" s="37"/>
      <c r="Z52" s="37"/>
      <c r="AA52" s="37"/>
      <c r="AI52" s="36" t="s">
        <v>32</v>
      </c>
      <c r="AJ52" s="37" t="s">
        <v>68</v>
      </c>
      <c r="AK52" s="37"/>
      <c r="AL52" s="37"/>
      <c r="AM52" s="37"/>
      <c r="AN52" s="37"/>
      <c r="AO52" s="37" t="s">
        <v>105</v>
      </c>
      <c r="AP52" s="37"/>
      <c r="AQ52" s="37"/>
      <c r="AR52" s="37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40" t="n">
        <f aca="false">X54+X55+X56+X57</f>
        <v>0</v>
      </c>
      <c r="Y53" s="40"/>
      <c r="Z53" s="40"/>
      <c r="AA53" s="40"/>
      <c r="AI53" s="38" t="s">
        <v>39</v>
      </c>
      <c r="AJ53" s="39" t="s">
        <v>106</v>
      </c>
      <c r="AK53" s="39"/>
      <c r="AL53" s="39"/>
      <c r="AM53" s="39"/>
      <c r="AN53" s="39"/>
      <c r="AO53" s="40" t="n">
        <v>0</v>
      </c>
      <c r="AP53" s="40"/>
      <c r="AQ53" s="40"/>
      <c r="AR53" s="40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41" t="s">
        <v>107</v>
      </c>
      <c r="T54" s="41"/>
      <c r="U54" s="41"/>
      <c r="V54" s="41"/>
      <c r="W54" s="41"/>
      <c r="X54" s="42" t="n">
        <v>0</v>
      </c>
      <c r="Y54" s="42"/>
      <c r="Z54" s="42"/>
      <c r="AA54" s="42"/>
      <c r="AI54" s="3" t="s">
        <v>92</v>
      </c>
      <c r="AJ54" s="41" t="s">
        <v>107</v>
      </c>
      <c r="AK54" s="41"/>
      <c r="AL54" s="41"/>
      <c r="AM54" s="41"/>
      <c r="AN54" s="41"/>
      <c r="AO54" s="42" t="n">
        <v>0</v>
      </c>
      <c r="AP54" s="42"/>
      <c r="AQ54" s="42"/>
      <c r="AR54" s="4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41" t="s">
        <v>108</v>
      </c>
      <c r="T55" s="41"/>
      <c r="U55" s="41"/>
      <c r="V55" s="41"/>
      <c r="W55" s="41"/>
      <c r="X55" s="42" t="n">
        <v>0</v>
      </c>
      <c r="Y55" s="42"/>
      <c r="Z55" s="42"/>
      <c r="AA55" s="42"/>
      <c r="AI55" s="3" t="s">
        <v>94</v>
      </c>
      <c r="AJ55" s="41" t="s">
        <v>108</v>
      </c>
      <c r="AK55" s="41"/>
      <c r="AL55" s="41"/>
      <c r="AM55" s="41"/>
      <c r="AN55" s="41"/>
      <c r="AO55" s="42" t="n">
        <v>0</v>
      </c>
      <c r="AP55" s="42"/>
      <c r="AQ55" s="42"/>
      <c r="AR55" s="4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41" t="s">
        <v>110</v>
      </c>
      <c r="T56" s="41"/>
      <c r="U56" s="41"/>
      <c r="V56" s="41"/>
      <c r="W56" s="41"/>
      <c r="X56" s="42" t="n">
        <v>0</v>
      </c>
      <c r="Y56" s="42"/>
      <c r="Z56" s="42"/>
      <c r="AA56" s="42"/>
      <c r="AI56" s="3" t="s">
        <v>109</v>
      </c>
      <c r="AJ56" s="41" t="s">
        <v>110</v>
      </c>
      <c r="AK56" s="41"/>
      <c r="AL56" s="41"/>
      <c r="AM56" s="41"/>
      <c r="AN56" s="41"/>
      <c r="AO56" s="42" t="n">
        <v>0</v>
      </c>
      <c r="AP56" s="42"/>
      <c r="AQ56" s="42"/>
      <c r="AR56" s="4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41" t="s">
        <v>112</v>
      </c>
      <c r="T57" s="41"/>
      <c r="U57" s="41"/>
      <c r="V57" s="41"/>
      <c r="W57" s="41"/>
      <c r="X57" s="42" t="n">
        <v>0</v>
      </c>
      <c r="Y57" s="42"/>
      <c r="Z57" s="42"/>
      <c r="AA57" s="42"/>
      <c r="AI57" s="3" t="s">
        <v>111</v>
      </c>
      <c r="AJ57" s="41" t="s">
        <v>112</v>
      </c>
      <c r="AK57" s="41"/>
      <c r="AL57" s="41"/>
      <c r="AM57" s="41"/>
      <c r="AN57" s="41"/>
      <c r="AO57" s="42" t="n">
        <v>0</v>
      </c>
      <c r="AP57" s="42"/>
      <c r="AQ57" s="42"/>
      <c r="AR57" s="4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5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0</v>
      </c>
      <c r="H60" s="179"/>
      <c r="I60" s="179" t="n">
        <v>0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0</v>
      </c>
      <c r="Y60" s="79"/>
      <c r="Z60" s="45" t="n">
        <v>0</v>
      </c>
      <c r="AA60" s="45"/>
      <c r="AI60" s="13" t="s">
        <v>39</v>
      </c>
      <c r="AJ60" s="34" t="s">
        <v>116</v>
      </c>
      <c r="AK60" s="34"/>
      <c r="AL60" s="34"/>
      <c r="AM60" s="34"/>
      <c r="AN60" s="34"/>
      <c r="AO60" s="79" t="n">
        <v>4</v>
      </c>
      <c r="AP60" s="79"/>
      <c r="AQ60" s="45" t="n">
        <v>1</v>
      </c>
      <c r="AR60" s="45"/>
    </row>
    <row r="61" customFormat="false" ht="15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0</v>
      </c>
      <c r="H61" s="179"/>
      <c r="I61" s="179" t="n">
        <v>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0</v>
      </c>
      <c r="Y61" s="79"/>
      <c r="Z61" s="45" t="n">
        <v>0</v>
      </c>
      <c r="AA61" s="45"/>
      <c r="AI61" s="13" t="s">
        <v>92</v>
      </c>
      <c r="AJ61" s="34" t="s">
        <v>117</v>
      </c>
      <c r="AK61" s="34"/>
      <c r="AL61" s="34"/>
      <c r="AM61" s="34"/>
      <c r="AN61" s="34"/>
      <c r="AO61" s="79" t="n">
        <v>4</v>
      </c>
      <c r="AP61" s="79"/>
      <c r="AQ61" s="45" t="n">
        <v>1</v>
      </c>
      <c r="AR61" s="45"/>
    </row>
    <row r="62" customFormat="false" ht="15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45" t="n">
        <v>0</v>
      </c>
      <c r="AA62" s="45"/>
      <c r="AI62" s="13" t="s">
        <v>118</v>
      </c>
      <c r="AJ62" s="34" t="s">
        <v>119</v>
      </c>
      <c r="AK62" s="34"/>
      <c r="AL62" s="34"/>
      <c r="AM62" s="34"/>
      <c r="AN62" s="34"/>
      <c r="AO62" s="79" t="n">
        <v>4</v>
      </c>
      <c r="AP62" s="79"/>
      <c r="AQ62" s="45" t="n">
        <v>1</v>
      </c>
      <c r="AR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3.8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1970</v>
      </c>
      <c r="AN73" s="54"/>
      <c r="AO73" s="54"/>
      <c r="AP73" s="192" t="n">
        <v>0</v>
      </c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0</v>
      </c>
      <c r="F74" s="188"/>
      <c r="G74" s="188"/>
      <c r="H74" s="188" t="n">
        <v>0</v>
      </c>
      <c r="I74" s="188"/>
      <c r="J74" s="188"/>
      <c r="K74" s="189" t="e">
        <f aca="false">(E74*1000)/E73</f>
        <v>#DIV/0!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0</v>
      </c>
      <c r="W74" s="54"/>
      <c r="X74" s="54"/>
      <c r="Y74" s="192" t="n">
        <v>0</v>
      </c>
      <c r="Z74" s="192"/>
      <c r="AA74" s="192"/>
      <c r="AB74" s="55" t="e">
        <f aca="false">(V74*1000)/V73</f>
        <v>#DIV/0!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19.7</v>
      </c>
      <c r="AN74" s="54"/>
      <c r="AO74" s="54"/>
      <c r="AP74" s="192" t="n">
        <v>0</v>
      </c>
      <c r="AQ74" s="192"/>
      <c r="AR74" s="192"/>
      <c r="AS74" s="55" t="n">
        <f aca="false">(AM74*1000)/AM73</f>
        <v>10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 t="n">
        <v>0</v>
      </c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 t="n">
        <v>0</v>
      </c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0</v>
      </c>
      <c r="AN77" s="54"/>
      <c r="AO77" s="54"/>
      <c r="AP77" s="192" t="n">
        <v>0</v>
      </c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0</v>
      </c>
      <c r="AN78" s="54"/>
      <c r="AO78" s="54"/>
      <c r="AP78" s="192" t="n">
        <v>0</v>
      </c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 t="n">
        <v>0</v>
      </c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 t="n">
        <v>0</v>
      </c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0</v>
      </c>
      <c r="AN81" s="54"/>
      <c r="AO81" s="54"/>
      <c r="AP81" s="192" t="n">
        <v>0</v>
      </c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0</v>
      </c>
      <c r="AN82" s="54"/>
      <c r="AO82" s="54"/>
      <c r="AP82" s="192" t="n">
        <v>0</v>
      </c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 t="n">
        <v>0</v>
      </c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 t="n">
        <v>0</v>
      </c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0</v>
      </c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0</v>
      </c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 t="n">
        <v>0</v>
      </c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 t="n">
        <v>0</v>
      </c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 t="n">
        <v>0</v>
      </c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 t="n">
        <v>0</v>
      </c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 t="n">
        <v>0</v>
      </c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 t="n">
        <v>0</v>
      </c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7.8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17.8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МКУ КБО Горячевского сельского поселения Савинского муниципального района Ивановской области</v>
      </c>
      <c r="C96" s="231" t="str">
        <f aca="false">T96</f>
        <v>Энергосбережение и повышение  энергетической эффективности в МКУ КБО Горячевского сельского поселения</v>
      </c>
      <c r="D96" s="231"/>
      <c r="E96" s="231"/>
      <c r="F96" s="231"/>
      <c r="G96" s="202" t="str">
        <f aca="false">X96</f>
        <v>постановление администрации Горячевского сельского поселения от 0.02.2025 № 9</v>
      </c>
      <c r="H96" s="202" t="n">
        <f aca="false">Y96</f>
        <v>2025</v>
      </c>
      <c r="I96" s="202" t="n">
        <f aca="false">Z96</f>
        <v>2029</v>
      </c>
      <c r="J96" s="202" t="n">
        <f aca="false">AA96</f>
        <v>5</v>
      </c>
      <c r="K96" s="202" t="str">
        <f aca="false">AB96</f>
        <v>нет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МКУ КБО Горячевского сельского поселения Савинского муниципального района Ивановской области</v>
      </c>
      <c r="T96" s="74" t="s">
        <v>521</v>
      </c>
      <c r="U96" s="74"/>
      <c r="V96" s="74"/>
      <c r="W96" s="74"/>
      <c r="X96" s="112" t="s">
        <v>522</v>
      </c>
      <c r="Y96" s="112" t="n">
        <v>2025</v>
      </c>
      <c r="Z96" s="112" t="n">
        <v>2029</v>
      </c>
      <c r="AA96" s="112" t="n">
        <v>5</v>
      </c>
      <c r="AB96" s="35" t="s">
        <v>28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523</v>
      </c>
      <c r="AK96" s="74" t="s">
        <v>521</v>
      </c>
      <c r="AL96" s="74"/>
      <c r="AM96" s="74"/>
      <c r="AN96" s="74"/>
      <c r="AO96" s="112" t="s">
        <v>524</v>
      </c>
      <c r="AP96" s="112" t="n">
        <v>2019</v>
      </c>
      <c r="AQ96" s="112" t="n">
        <v>2025</v>
      </c>
      <c r="AR96" s="112" t="n">
        <v>7</v>
      </c>
      <c r="AS96" s="35" t="s">
        <v>28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15.6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24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369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370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/>
      <c r="S103" s="32" t="s">
        <v>291</v>
      </c>
      <c r="T103" s="32"/>
      <c r="U103" s="32"/>
      <c r="V103" s="32"/>
      <c r="W103" s="32"/>
      <c r="X103" s="32"/>
      <c r="Y103" s="32"/>
      <c r="Z103" s="75" t="n">
        <v>0</v>
      </c>
      <c r="AA103" s="75" t="n">
        <v>0</v>
      </c>
      <c r="AB103" s="59" t="n">
        <v>0</v>
      </c>
      <c r="AC103" s="59"/>
      <c r="AD103" s="75" t="n">
        <v>0</v>
      </c>
      <c r="AE103" s="75" t="n">
        <v>0</v>
      </c>
      <c r="AF103" s="59" t="n">
        <v>0</v>
      </c>
      <c r="AG103" s="59"/>
      <c r="AI103" s="13"/>
      <c r="AJ103" s="32"/>
      <c r="AK103" s="32"/>
      <c r="AL103" s="32"/>
      <c r="AM103" s="32"/>
      <c r="AN103" s="32"/>
      <c r="AO103" s="32"/>
      <c r="AP103" s="32"/>
      <c r="AQ103" s="75" t="s">
        <v>179</v>
      </c>
      <c r="AR103" s="75" t="s">
        <v>290</v>
      </c>
      <c r="AS103" s="59"/>
      <c r="AT103" s="59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2" t="s">
        <v>371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/>
      <c r="AK104" s="9"/>
      <c r="AL104" s="9"/>
      <c r="AM104" s="9"/>
      <c r="AN104" s="9"/>
      <c r="AO104" s="9"/>
      <c r="AP104" s="9"/>
      <c r="AQ104" s="9" t="n">
        <v>0</v>
      </c>
      <c r="AR104" s="9" t="n">
        <v>0</v>
      </c>
      <c r="AS104" s="9" t="n">
        <v>0</v>
      </c>
      <c r="AT104" s="9"/>
      <c r="AU104" s="9"/>
      <c r="AV104" s="9" t="n">
        <v>0</v>
      </c>
      <c r="AW104" s="9" t="n">
        <v>0</v>
      </c>
      <c r="AX104" s="9"/>
    </row>
    <row r="105" s="281" customFormat="true" ht="25.35" hidden="false" customHeight="true" outlineLevel="0" collapsed="false">
      <c r="A105" s="67" t="s">
        <v>42</v>
      </c>
      <c r="B105" s="123" t="s">
        <v>440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H105" s="280"/>
      <c r="AI105" s="244" t="s">
        <v>42</v>
      </c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5"/>
      <c r="AT105" s="215"/>
      <c r="AU105" s="215"/>
      <c r="AV105" s="215"/>
      <c r="AW105" s="215"/>
      <c r="AX105" s="215"/>
    </row>
    <row r="106" s="281" customFormat="true" ht="23.85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H106" s="280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6"/>
      <c r="AT106" s="216"/>
      <c r="AU106" s="216"/>
      <c r="AV106" s="216"/>
      <c r="AW106" s="216"/>
      <c r="AX106" s="216"/>
    </row>
    <row r="107" s="281" customFormat="tru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68" t="s">
        <v>39</v>
      </c>
      <c r="S107" s="273" t="n">
        <v>2</v>
      </c>
      <c r="T107" s="273"/>
      <c r="U107" s="273"/>
      <c r="V107" s="273" t="n">
        <v>3</v>
      </c>
      <c r="W107" s="273" t="n">
        <v>4</v>
      </c>
      <c r="X107" s="273" t="n">
        <v>5</v>
      </c>
      <c r="Y107" s="273" t="n">
        <v>6</v>
      </c>
      <c r="Z107" s="273" t="n">
        <v>7</v>
      </c>
      <c r="AA107" s="273" t="n">
        <v>8</v>
      </c>
      <c r="AB107" s="273" t="n">
        <v>9</v>
      </c>
      <c r="AC107" s="273" t="n">
        <v>10</v>
      </c>
      <c r="AD107" s="273" t="n">
        <v>11</v>
      </c>
      <c r="AE107" s="273" t="n">
        <v>12</v>
      </c>
      <c r="AF107" s="274" t="n">
        <v>13</v>
      </c>
      <c r="AG107" s="274" t="n">
        <v>14</v>
      </c>
      <c r="AH107" s="280"/>
      <c r="AI107" s="268" t="s">
        <v>185</v>
      </c>
      <c r="AJ107" s="273"/>
      <c r="AK107" s="273"/>
      <c r="AL107" s="273"/>
      <c r="AM107" s="273"/>
      <c r="AN107" s="273"/>
      <c r="AO107" s="273"/>
      <c r="AP107" s="273"/>
      <c r="AQ107" s="273"/>
      <c r="AR107" s="273"/>
      <c r="AS107" s="273"/>
      <c r="AT107" s="273"/>
      <c r="AU107" s="273"/>
      <c r="AV107" s="273"/>
      <c r="AW107" s="274"/>
      <c r="AX107" s="274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AI108" s="3" t="s">
        <v>186</v>
      </c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  <c r="AJ114" s="4" t="n">
        <v>0</v>
      </c>
      <c r="AM114" s="4" t="n">
        <v>0</v>
      </c>
      <c r="AN114" s="4" t="n">
        <v>0</v>
      </c>
      <c r="AO114" s="4" t="n">
        <v>0</v>
      </c>
      <c r="AW114" s="4" t="n">
        <v>0</v>
      </c>
      <c r="AX114" s="4" t="n">
        <v>0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27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B103:AC103"/>
    <mergeCell ref="AF103:AG103"/>
    <mergeCell ref="AJ103:AP103"/>
    <mergeCell ref="AS103:AT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AD101:AD102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</dataValidations>
  <printOptions headings="false" gridLines="false" gridLinesSet="true" horizontalCentered="false" verticalCentered="false"/>
  <pageMargins left="0.336111111111111" right="0.527083333333333" top="0.600694444444444" bottom="0.398611111111111" header="0.335416666666667" footer="0.13333333333333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88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.42"/>
    <col collapsed="false" customWidth="true" hidden="false" outlineLevel="0" max="31" min="31" style="4" width="8.14"/>
    <col collapsed="false" customWidth="true" hidden="false" outlineLevel="0" max="32" min="32" style="4" width="7.87"/>
    <col collapsed="false" customWidth="true" hidden="false" outlineLevel="0" max="33" min="33" style="4" width="9.71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0.42"/>
    <col collapsed="false" customWidth="true" hidden="false" outlineLevel="0" max="48" min="48" style="4" width="8.14"/>
    <col collapsed="false" customWidth="true" hidden="false" outlineLevel="0" max="49" min="49" style="4" width="7.87"/>
    <col collapsed="false" customWidth="true" hidden="false" outlineLevel="0" max="50" min="50" style="4" width="9.71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МКУ "Центральная библиотека"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525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525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3711021236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3711021236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3711021236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Ивановская обл.,п.Савино, ул.Советская, д.11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526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526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527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527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527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384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384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384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528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528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528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529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529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529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 t="n">
        <v>0</v>
      </c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 t="n">
        <v>0</v>
      </c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 t="n">
        <v>0</v>
      </c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 t="n">
        <v>0</v>
      </c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 t="n">
        <v>0</v>
      </c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 t="n">
        <v>0</v>
      </c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527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527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527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384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384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528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528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528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529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529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529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574.3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574.3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574.3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2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2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2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0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2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2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2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13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13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16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399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399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400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400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3</v>
      </c>
      <c r="H46" s="103"/>
      <c r="I46" s="103" t="n">
        <v>3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3</v>
      </c>
      <c r="Y46" s="35"/>
      <c r="Z46" s="35" t="n">
        <v>3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3</v>
      </c>
      <c r="AP46" s="35"/>
      <c r="AQ46" s="35" t="n">
        <v>3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2</v>
      </c>
      <c r="H50" s="103"/>
      <c r="I50" s="103" t="n">
        <v>2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2</v>
      </c>
      <c r="Y50" s="35"/>
      <c r="Z50" s="35" t="n">
        <v>2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2</v>
      </c>
      <c r="AP50" s="35"/>
      <c r="AQ50" s="35" t="n">
        <v>2</v>
      </c>
      <c r="AR50" s="35"/>
    </row>
    <row r="51" customFormat="false" ht="26.8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10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0</v>
      </c>
      <c r="AP53" s="29"/>
      <c r="AQ53" s="29"/>
      <c r="AR53" s="29"/>
    </row>
    <row r="54" customFormat="false" ht="13.8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69" t="n">
        <v>0</v>
      </c>
      <c r="H54" s="169"/>
      <c r="I54" s="169"/>
      <c r="J54" s="169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3.8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69" t="n">
        <v>0</v>
      </c>
      <c r="H55" s="169"/>
      <c r="I55" s="169"/>
      <c r="J55" s="169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3.8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69" t="n">
        <v>0</v>
      </c>
      <c r="H56" s="169"/>
      <c r="I56" s="169"/>
      <c r="J56" s="169"/>
      <c r="R56" s="13" t="s">
        <v>109</v>
      </c>
      <c r="S56" s="34" t="s">
        <v>110</v>
      </c>
      <c r="T56" s="34"/>
      <c r="U56" s="34"/>
      <c r="V56" s="34"/>
      <c r="W56" s="34"/>
      <c r="X56" s="32" t="n">
        <v>10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0</v>
      </c>
      <c r="AP56" s="32"/>
      <c r="AQ56" s="32"/>
      <c r="AR56" s="32"/>
    </row>
    <row r="57" customFormat="false" ht="13.8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69" t="n">
        <v>0</v>
      </c>
      <c r="H57" s="169"/>
      <c r="I57" s="169"/>
      <c r="J57" s="169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131</v>
      </c>
      <c r="H60" s="169"/>
      <c r="I60" s="179" t="n">
        <v>2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131</v>
      </c>
      <c r="Y60" s="79"/>
      <c r="Z60" s="45" t="n">
        <v>2</v>
      </c>
      <c r="AA60" s="45"/>
      <c r="AI60" s="13" t="s">
        <v>39</v>
      </c>
      <c r="AJ60" s="34" t="s">
        <v>116</v>
      </c>
      <c r="AK60" s="34"/>
      <c r="AL60" s="34"/>
      <c r="AM60" s="34"/>
      <c r="AN60" s="34"/>
      <c r="AO60" s="79" t="n">
        <v>131</v>
      </c>
      <c r="AP60" s="79"/>
      <c r="AQ60" s="45" t="n">
        <v>2</v>
      </c>
      <c r="AR60" s="45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31</v>
      </c>
      <c r="H61" s="169"/>
      <c r="I61" s="179" t="n">
        <v>2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31</v>
      </c>
      <c r="Y61" s="79"/>
      <c r="Z61" s="45" t="n">
        <v>2</v>
      </c>
      <c r="AA61" s="45"/>
      <c r="AI61" s="13" t="s">
        <v>92</v>
      </c>
      <c r="AJ61" s="34" t="s">
        <v>117</v>
      </c>
      <c r="AK61" s="34"/>
      <c r="AL61" s="34"/>
      <c r="AM61" s="34"/>
      <c r="AN61" s="34"/>
      <c r="AO61" s="79" t="n">
        <v>31</v>
      </c>
      <c r="AP61" s="79"/>
      <c r="AQ61" s="45" t="n">
        <v>1</v>
      </c>
      <c r="AR61" s="45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1</v>
      </c>
      <c r="H62" s="169"/>
      <c r="I62" s="179" t="n">
        <v>1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1</v>
      </c>
      <c r="Y62" s="79"/>
      <c r="Z62" s="45" t="n">
        <v>1</v>
      </c>
      <c r="AA62" s="45"/>
      <c r="AI62" s="13" t="s">
        <v>118</v>
      </c>
      <c r="AJ62" s="34" t="s">
        <v>119</v>
      </c>
      <c r="AK62" s="34"/>
      <c r="AL62" s="34"/>
      <c r="AM62" s="34"/>
      <c r="AN62" s="34"/>
      <c r="AO62" s="79" t="n">
        <v>1</v>
      </c>
      <c r="AP62" s="79"/>
      <c r="AQ62" s="45" t="n">
        <v>1</v>
      </c>
      <c r="AR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3.8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60" t="s">
        <v>128</v>
      </c>
      <c r="F72" s="160"/>
      <c r="G72" s="160"/>
      <c r="H72" s="160" t="s">
        <v>129</v>
      </c>
      <c r="I72" s="160"/>
      <c r="J72" s="160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8587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4084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4955</v>
      </c>
      <c r="AN73" s="54"/>
      <c r="AO73" s="54"/>
      <c r="AP73" s="192" t="n">
        <v>0</v>
      </c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103.366</v>
      </c>
      <c r="F74" s="188"/>
      <c r="G74" s="188"/>
      <c r="H74" s="188" t="n">
        <v>0</v>
      </c>
      <c r="I74" s="188"/>
      <c r="J74" s="188"/>
      <c r="K74" s="189" t="n">
        <f aca="false">(E74*1000)/E73</f>
        <v>12.0374985443112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44.53</v>
      </c>
      <c r="W74" s="54"/>
      <c r="X74" s="54"/>
      <c r="Y74" s="192" t="n">
        <v>0</v>
      </c>
      <c r="Z74" s="192"/>
      <c r="AA74" s="192"/>
      <c r="AB74" s="55" t="n">
        <f aca="false">(V74*1000)/V73</f>
        <v>10.9035259549461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49.77</v>
      </c>
      <c r="AN74" s="54"/>
      <c r="AO74" s="54"/>
      <c r="AP74" s="192" t="n">
        <v>0</v>
      </c>
      <c r="AQ74" s="192"/>
      <c r="AR74" s="192"/>
      <c r="AS74" s="55" t="n">
        <f aca="false">(AM74*1000)/AM73</f>
        <v>10.0443995963673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 t="n">
        <v>0</v>
      </c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 t="n">
        <v>0</v>
      </c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20.33</v>
      </c>
      <c r="AN77" s="54"/>
      <c r="AO77" s="54"/>
      <c r="AP77" s="192" t="n">
        <v>0</v>
      </c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0.85</v>
      </c>
      <c r="AN78" s="54"/>
      <c r="AO78" s="54"/>
      <c r="AP78" s="192" t="n">
        <v>0</v>
      </c>
      <c r="AQ78" s="192"/>
      <c r="AR78" s="192"/>
      <c r="AS78" s="55" t="n">
        <f aca="false">(AM78*1000)/AM77</f>
        <v>41.8101328086572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 t="n">
        <v>0</v>
      </c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 t="n">
        <v>0</v>
      </c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39910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21600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19840</v>
      </c>
      <c r="AN81" s="54"/>
      <c r="AO81" s="54"/>
      <c r="AP81" s="192" t="n">
        <v>0</v>
      </c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454.055</v>
      </c>
      <c r="F82" s="188"/>
      <c r="G82" s="188"/>
      <c r="H82" s="188" t="n">
        <v>0</v>
      </c>
      <c r="I82" s="188"/>
      <c r="J82" s="188"/>
      <c r="K82" s="189" t="n">
        <f aca="false">(E82*1000)/E81</f>
        <v>11.3769731896768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209.9</v>
      </c>
      <c r="W82" s="54"/>
      <c r="X82" s="54"/>
      <c r="Y82" s="192" t="n">
        <v>0</v>
      </c>
      <c r="Z82" s="192"/>
      <c r="AA82" s="192"/>
      <c r="AB82" s="55" t="n">
        <f aca="false">(V82*1000)/V81</f>
        <v>9.71759259259259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182.123</v>
      </c>
      <c r="AN82" s="54"/>
      <c r="AO82" s="54"/>
      <c r="AP82" s="192" t="n">
        <v>0</v>
      </c>
      <c r="AQ82" s="192"/>
      <c r="AR82" s="192"/>
      <c r="AS82" s="55" t="n">
        <f aca="false">(AM82*1000)/AM81</f>
        <v>9.17958669354839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 t="n">
        <v>0</v>
      </c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 t="n">
        <v>0</v>
      </c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0</v>
      </c>
      <c r="AQ85" s="192"/>
      <c r="AR85" s="192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0</v>
      </c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 t="n">
        <v>0</v>
      </c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 t="n">
        <v>0</v>
      </c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41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 t="n">
        <v>0</v>
      </c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419.698</v>
      </c>
      <c r="I90" s="188"/>
      <c r="J90" s="188"/>
      <c r="K90" s="189" t="e">
        <f aca="false">(E90*1000)/E89</f>
        <v>#DIV/0!</v>
      </c>
      <c r="L90" s="190" t="n">
        <f aca="false">(H90*1000)/H89</f>
        <v>10236.5365853659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 t="n">
        <v>0</v>
      </c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281</v>
      </c>
      <c r="C91" s="187" t="s">
        <v>530</v>
      </c>
      <c r="D91" s="187"/>
      <c r="E91" s="188" t="n">
        <v>0</v>
      </c>
      <c r="F91" s="188"/>
      <c r="G91" s="188"/>
      <c r="H91" s="188" t="n">
        <v>12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 t="n">
        <v>0</v>
      </c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12</v>
      </c>
      <c r="I92" s="188"/>
      <c r="J92" s="188"/>
      <c r="K92" s="193" t="e">
        <f aca="false">(E92*1000)/E91</f>
        <v>#DIV/0!</v>
      </c>
      <c r="L92" s="194" t="n">
        <f aca="false">(H92*1000)/H91</f>
        <v>1000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 t="n">
        <v>0</v>
      </c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3.35" hidden="false" customHeight="true" outlineLevel="0" collapsed="false">
      <c r="A94" s="95" t="s">
        <v>32</v>
      </c>
      <c r="B94" s="196" t="s">
        <v>188</v>
      </c>
      <c r="C94" s="196" t="s">
        <v>170</v>
      </c>
      <c r="D94" s="196"/>
      <c r="E94" s="196"/>
      <c r="F94" s="196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13.35" hidden="false" customHeight="true" outlineLevel="0" collapsed="false">
      <c r="A95" s="95"/>
      <c r="B95" s="196"/>
      <c r="C95" s="196"/>
      <c r="D95" s="196"/>
      <c r="E95" s="196"/>
      <c r="F95" s="196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00" t="str">
        <f aca="false">C5</f>
        <v>МКУ "Центральная библиотека"</v>
      </c>
      <c r="C96" s="200" t="str">
        <f aca="false">T96</f>
        <v>Энергосбережение и повышение энергетической эффективности в Муниципальном казенном учреждении «Центральная библиотека»</v>
      </c>
      <c r="D96" s="200"/>
      <c r="E96" s="200"/>
      <c r="F96" s="200"/>
      <c r="G96" s="202" t="str">
        <f aca="false">X96</f>
        <v>приказ директора от 20.01.2025 № 23.02.2023 № 41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111" t="str">
        <f aca="false">T5</f>
        <v>МКУ "Центральная библиотека"</v>
      </c>
      <c r="T96" s="74" t="s">
        <v>531</v>
      </c>
      <c r="U96" s="74"/>
      <c r="V96" s="74"/>
      <c r="W96" s="74"/>
      <c r="X96" s="233" t="s">
        <v>532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111" t="s">
        <v>525</v>
      </c>
      <c r="AK96" s="74" t="s">
        <v>531</v>
      </c>
      <c r="AL96" s="74"/>
      <c r="AM96" s="74"/>
      <c r="AN96" s="74"/>
      <c r="AO96" s="233" t="s">
        <v>533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168"/>
      <c r="C97" s="168"/>
      <c r="D97" s="168"/>
      <c r="E97" s="168"/>
      <c r="F97" s="168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3.8" hidden="false" customHeight="false" outlineLevel="0" collapsed="false">
      <c r="A98" s="101" t="s">
        <v>185</v>
      </c>
      <c r="B98" s="123"/>
      <c r="C98" s="123"/>
      <c r="D98" s="123"/>
      <c r="E98" s="123"/>
      <c r="F98" s="123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14.85" hidden="false" customHeight="true" outlineLevel="0" collapsed="false">
      <c r="A99" s="101" t="s">
        <v>186</v>
      </c>
      <c r="B99" s="123"/>
      <c r="C99" s="123"/>
      <c r="D99" s="123"/>
      <c r="E99" s="123"/>
      <c r="F99" s="123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23.1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392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15.6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15.6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  <c r="AQ109" s="4" t="n">
        <v>0</v>
      </c>
      <c r="AR109" s="4" t="n">
        <v>0</v>
      </c>
      <c r="AS109" s="4" t="n">
        <v>0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tiqlCkiJSoeUERan7DhMVCQ07wWJdMql6eaCcwKy9DjPn6RnB+8L96Y6Us3AP4cv9s34ghUjDtqhP1DYgMwsHA==" saltValue="JSbPiPA4Szd5WejDe+Uw+g==" spinCount="100000" sheet="true" objects="true" scenarios="true"/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bibliotekasavino2016@yandex.ru"/>
    <hyperlink ref="T13" r:id="rId2" display="bibliotekasavino2016@yandex.ru"/>
    <hyperlink ref="AK13" r:id="rId3" display="bibliotekasavino2016@yandex.ru"/>
    <hyperlink ref="C22" r:id="rId4" display="bibliotekasavino2016@yandex.ru"/>
    <hyperlink ref="T22" r:id="rId5" display="bibliotekasavino2016@yandex.ru"/>
    <hyperlink ref="AK22" r:id="rId6" display="bibliotekasavino2016@yandex.ru"/>
  </hyperlinks>
  <printOptions headings="false" gridLines="false" gridLinesSet="true" horizontalCentered="false" verticalCentered="false"/>
  <pageMargins left="0.440277777777778" right="0.457638888888889" top="0.454166666666667" bottom="0.415972222222222" header="0.188888888888889" footer="0.15069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8" colorId="64" zoomScale="75" zoomScaleNormal="75" zoomScalePageLayoutView="100" workbookViewId="0">
      <selection pane="topLeft" activeCell="H92" activeCellId="0" sqref="H92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1.3"/>
    <col collapsed="false" customWidth="true" hidden="false" outlineLevel="0" max="31" min="31" style="4" width="10.99"/>
    <col collapsed="false" customWidth="true" hidden="false" outlineLevel="0" max="32" min="32" style="4" width="8.57"/>
    <col collapsed="false" customWidth="true" hidden="false" outlineLevel="0" max="33" min="33" style="4" width="18.85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1.3"/>
    <col collapsed="false" customWidth="true" hidden="false" outlineLevel="0" max="48" min="48" style="4" width="10.99"/>
    <col collapsed="false" customWidth="true" hidden="false" outlineLevel="0" max="49" min="49" style="4" width="8.57"/>
    <col collapsed="false" customWidth="true" hidden="false" outlineLevel="0" max="50" min="50" style="4" width="18.85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">
        <v>534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534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534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3711020024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3711020024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3711020024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155720, ивановская область, Савинский район, с.Воскресенское, ул. Советская, д.31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535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535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536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536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536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384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384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384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537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537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537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538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538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538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536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537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538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366.3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366.3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366.3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2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2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2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0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2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2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2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5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8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4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48.6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0</v>
      </c>
      <c r="AP48" s="35"/>
      <c r="AQ48" s="35" t="n">
        <v>0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9.8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21" t="s">
        <v>105</v>
      </c>
      <c r="Y52" s="21"/>
      <c r="Z52" s="21"/>
      <c r="AA52" s="21"/>
      <c r="AI52" s="36" t="s">
        <v>32</v>
      </c>
      <c r="AJ52" s="37" t="s">
        <v>68</v>
      </c>
      <c r="AK52" s="37"/>
      <c r="AL52" s="37"/>
      <c r="AM52" s="37"/>
      <c r="AN52" s="37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29" t="n">
        <f aca="false">X54+X55+X56+X57</f>
        <v>0</v>
      </c>
      <c r="Y53" s="29"/>
      <c r="Z53" s="29"/>
      <c r="AA53" s="29"/>
      <c r="AI53" s="38" t="s">
        <v>39</v>
      </c>
      <c r="AJ53" s="39" t="s">
        <v>106</v>
      </c>
      <c r="AK53" s="39"/>
      <c r="AL53" s="39"/>
      <c r="AM53" s="39"/>
      <c r="AN53" s="39"/>
      <c r="AO53" s="29" t="n">
        <v>0</v>
      </c>
      <c r="AP53" s="29"/>
      <c r="AQ53" s="29"/>
      <c r="AR53" s="29"/>
    </row>
    <row r="54" customFormat="false" ht="13.8" hidden="false" customHeight="false" outlineLevel="0" collapsed="false">
      <c r="A54" s="154" t="s">
        <v>92</v>
      </c>
      <c r="B54" s="123" t="s">
        <v>107</v>
      </c>
      <c r="C54" s="123"/>
      <c r="D54" s="123"/>
      <c r="E54" s="123"/>
      <c r="F54" s="123"/>
      <c r="G54" s="169" t="n">
        <v>0</v>
      </c>
      <c r="H54" s="169"/>
      <c r="I54" s="169"/>
      <c r="J54" s="169"/>
      <c r="R54" s="3" t="s">
        <v>92</v>
      </c>
      <c r="S54" s="41" t="s">
        <v>107</v>
      </c>
      <c r="T54" s="41"/>
      <c r="U54" s="41"/>
      <c r="V54" s="41"/>
      <c r="W54" s="41"/>
      <c r="X54" s="32" t="n">
        <v>0</v>
      </c>
      <c r="Y54" s="32"/>
      <c r="Z54" s="32"/>
      <c r="AA54" s="32"/>
      <c r="AI54" s="3" t="s">
        <v>92</v>
      </c>
      <c r="AJ54" s="41" t="s">
        <v>107</v>
      </c>
      <c r="AK54" s="41"/>
      <c r="AL54" s="41"/>
      <c r="AM54" s="41"/>
      <c r="AN54" s="41"/>
      <c r="AO54" s="32" t="n">
        <v>0</v>
      </c>
      <c r="AP54" s="32"/>
      <c r="AQ54" s="32"/>
      <c r="AR54" s="32"/>
    </row>
    <row r="55" customFormat="false" ht="13.8" hidden="false" customHeight="false" outlineLevel="0" collapsed="false">
      <c r="A55" s="154" t="s">
        <v>94</v>
      </c>
      <c r="B55" s="123" t="s">
        <v>108</v>
      </c>
      <c r="C55" s="123"/>
      <c r="D55" s="123"/>
      <c r="E55" s="123"/>
      <c r="F55" s="123"/>
      <c r="G55" s="169" t="n">
        <v>0</v>
      </c>
      <c r="H55" s="169"/>
      <c r="I55" s="169"/>
      <c r="J55" s="169"/>
      <c r="R55" s="3" t="s">
        <v>94</v>
      </c>
      <c r="S55" s="41" t="s">
        <v>108</v>
      </c>
      <c r="T55" s="41"/>
      <c r="U55" s="41"/>
      <c r="V55" s="41"/>
      <c r="W55" s="41"/>
      <c r="X55" s="32" t="n">
        <v>0</v>
      </c>
      <c r="Y55" s="32"/>
      <c r="Z55" s="32"/>
      <c r="AA55" s="32"/>
      <c r="AI55" s="3" t="s">
        <v>94</v>
      </c>
      <c r="AJ55" s="41" t="s">
        <v>108</v>
      </c>
      <c r="AK55" s="41"/>
      <c r="AL55" s="41"/>
      <c r="AM55" s="41"/>
      <c r="AN55" s="41"/>
      <c r="AO55" s="32" t="n">
        <v>0</v>
      </c>
      <c r="AP55" s="32"/>
      <c r="AQ55" s="32"/>
      <c r="AR55" s="32"/>
    </row>
    <row r="56" customFormat="false" ht="13.8" hidden="false" customHeight="false" outlineLevel="0" collapsed="false">
      <c r="A56" s="154" t="s">
        <v>109</v>
      </c>
      <c r="B56" s="123" t="s">
        <v>110</v>
      </c>
      <c r="C56" s="123"/>
      <c r="D56" s="123"/>
      <c r="E56" s="123"/>
      <c r="F56" s="123"/>
      <c r="G56" s="169" t="n">
        <v>0</v>
      </c>
      <c r="H56" s="169"/>
      <c r="I56" s="169"/>
      <c r="J56" s="169"/>
      <c r="R56" s="3" t="s">
        <v>109</v>
      </c>
      <c r="S56" s="41" t="s">
        <v>110</v>
      </c>
      <c r="T56" s="41"/>
      <c r="U56" s="41"/>
      <c r="V56" s="41"/>
      <c r="W56" s="41"/>
      <c r="X56" s="32" t="n">
        <v>0</v>
      </c>
      <c r="Y56" s="32"/>
      <c r="Z56" s="32"/>
      <c r="AA56" s="32"/>
      <c r="AI56" s="3" t="s">
        <v>109</v>
      </c>
      <c r="AJ56" s="41" t="s">
        <v>110</v>
      </c>
      <c r="AK56" s="41"/>
      <c r="AL56" s="41"/>
      <c r="AM56" s="41"/>
      <c r="AN56" s="41"/>
      <c r="AO56" s="32" t="n">
        <v>0</v>
      </c>
      <c r="AP56" s="32"/>
      <c r="AQ56" s="32"/>
      <c r="AR56" s="32"/>
    </row>
    <row r="57" customFormat="false" ht="13.8" hidden="false" customHeight="false" outlineLevel="0" collapsed="false">
      <c r="A57" s="154" t="s">
        <v>111</v>
      </c>
      <c r="B57" s="123" t="s">
        <v>112</v>
      </c>
      <c r="C57" s="123"/>
      <c r="D57" s="123"/>
      <c r="E57" s="123"/>
      <c r="F57" s="123"/>
      <c r="G57" s="169" t="n">
        <v>0</v>
      </c>
      <c r="H57" s="169"/>
      <c r="I57" s="169"/>
      <c r="J57" s="169"/>
      <c r="R57" s="3" t="s">
        <v>111</v>
      </c>
      <c r="S57" s="41" t="s">
        <v>112</v>
      </c>
      <c r="T57" s="41"/>
      <c r="U57" s="41"/>
      <c r="V57" s="41"/>
      <c r="W57" s="41"/>
      <c r="X57" s="32" t="n">
        <v>0</v>
      </c>
      <c r="Y57" s="32"/>
      <c r="Z57" s="32"/>
      <c r="AA57" s="32"/>
      <c r="AI57" s="3" t="s">
        <v>111</v>
      </c>
      <c r="AJ57" s="41" t="s">
        <v>112</v>
      </c>
      <c r="AK57" s="41"/>
      <c r="AL57" s="41"/>
      <c r="AM57" s="41"/>
      <c r="AN57" s="41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50</v>
      </c>
      <c r="H60" s="179"/>
      <c r="I60" s="179" t="n">
        <v>2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50</v>
      </c>
      <c r="Y60" s="79"/>
      <c r="Z60" s="79" t="n">
        <v>2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50</v>
      </c>
      <c r="AP60" s="79"/>
      <c r="AQ60" s="79" t="n">
        <v>2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16</v>
      </c>
      <c r="H61" s="179"/>
      <c r="I61" s="179" t="n">
        <v>2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16</v>
      </c>
      <c r="Y61" s="79"/>
      <c r="Z61" s="79" t="n">
        <v>2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16</v>
      </c>
      <c r="AP61" s="79"/>
      <c r="AQ61" s="79" t="n">
        <v>0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16</v>
      </c>
      <c r="AP62" s="79"/>
      <c r="AQ62" s="79" t="n">
        <v>0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7170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4100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7370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79.8</v>
      </c>
      <c r="F74" s="188"/>
      <c r="G74" s="188"/>
      <c r="H74" s="188" t="n">
        <v>0</v>
      </c>
      <c r="I74" s="188"/>
      <c r="J74" s="188"/>
      <c r="K74" s="189" t="n">
        <f aca="false">(E74*1000)/E73</f>
        <v>11.1297071129707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73.8</v>
      </c>
      <c r="W74" s="54"/>
      <c r="X74" s="54"/>
      <c r="Y74" s="192" t="n">
        <v>0</v>
      </c>
      <c r="Z74" s="192"/>
      <c r="AA74" s="192"/>
      <c r="AB74" s="55" t="n">
        <f aca="false">(V74*1000)/V73</f>
        <v>18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73.4</v>
      </c>
      <c r="AN74" s="54"/>
      <c r="AO74" s="54"/>
      <c r="AP74" s="192"/>
      <c r="AQ74" s="192"/>
      <c r="AR74" s="192"/>
      <c r="AS74" s="55" t="n">
        <f aca="false">(AM74*1000)/AM73</f>
        <v>9.95929443690638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12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12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 t="n">
        <v>12</v>
      </c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0.6</v>
      </c>
      <c r="I78" s="188"/>
      <c r="J78" s="188"/>
      <c r="K78" s="189" t="e">
        <f aca="false">(E78*1000)/E77</f>
        <v>#DIV/0!</v>
      </c>
      <c r="L78" s="190" t="n">
        <f aca="false">(H78*1000)/H77</f>
        <v>50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0.5</v>
      </c>
      <c r="Z78" s="192"/>
      <c r="AA78" s="192"/>
      <c r="AB78" s="55" t="e">
        <f aca="false">(V78*1000)/V77</f>
        <v>#DIV/0!</v>
      </c>
      <c r="AC78" s="56" t="n">
        <f aca="false">(Y78*1000)/Y77</f>
        <v>41.6666666666667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 t="n">
        <v>0.5</v>
      </c>
      <c r="AQ78" s="192"/>
      <c r="AR78" s="192"/>
      <c r="AS78" s="55" t="e">
        <f aca="false">(AM78*1000)/AM77</f>
        <v>#DIV/0!</v>
      </c>
      <c r="AT78" s="56" t="n">
        <f aca="false">(AP78*1000)/AP77</f>
        <v>41.6666666666667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20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22.55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 t="n">
        <v>30</v>
      </c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221.5</v>
      </c>
      <c r="I90" s="188"/>
      <c r="J90" s="188"/>
      <c r="K90" s="189" t="e">
        <f aca="false">(E90*1000)/E89</f>
        <v>#DIV/0!</v>
      </c>
      <c r="L90" s="190" t="n">
        <f aca="false">(H90*1000)/H89</f>
        <v>11075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633.8</v>
      </c>
      <c r="Z90" s="192"/>
      <c r="AA90" s="192"/>
      <c r="AB90" s="55" t="e">
        <f aca="false">(V90*1000)/V89</f>
        <v>#DIV/0!</v>
      </c>
      <c r="AC90" s="56" t="n">
        <f aca="false">(Y90*1000)/Y89</f>
        <v>28106.4301552106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 t="n">
        <v>280.1</v>
      </c>
      <c r="AQ90" s="192"/>
      <c r="AR90" s="192"/>
      <c r="AS90" s="55" t="e">
        <f aca="false">(AM90*1000)/AM89</f>
        <v>#DIV/0!</v>
      </c>
      <c r="AT90" s="56" t="n">
        <f aca="false">(AP90*1000)/AP89</f>
        <v>9336.66666666667</v>
      </c>
    </row>
    <row r="91" customFormat="false" ht="13.8" hidden="false" customHeight="false" outlineLevel="0" collapsed="false">
      <c r="A91" s="101" t="s">
        <v>280</v>
      </c>
      <c r="B91" s="186" t="s">
        <v>281</v>
      </c>
      <c r="C91" s="187" t="s">
        <v>539</v>
      </c>
      <c r="D91" s="187"/>
      <c r="E91" s="188" t="n">
        <v>0</v>
      </c>
      <c r="F91" s="188"/>
      <c r="G91" s="188"/>
      <c r="H91" s="188" t="n">
        <v>1.061</v>
      </c>
      <c r="I91" s="188"/>
      <c r="J91" s="188"/>
      <c r="K91" s="189"/>
      <c r="L91" s="190"/>
      <c r="M91" s="155" t="n">
        <v>3.99</v>
      </c>
      <c r="N91" s="155" t="n">
        <v>0.266</v>
      </c>
      <c r="O91" s="155" t="n">
        <f aca="false">M91*N91</f>
        <v>1.06134</v>
      </c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 t="n">
        <v>1.064</v>
      </c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16</v>
      </c>
      <c r="I92" s="188"/>
      <c r="J92" s="188"/>
      <c r="K92" s="193" t="e">
        <f aca="false">(E92*1000)/E91</f>
        <v>#DIV/0!</v>
      </c>
      <c r="L92" s="194" t="n">
        <f aca="false">(H92*1000)/H91</f>
        <v>15080.1131008483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 t="n">
        <v>2.8</v>
      </c>
      <c r="AQ92" s="192"/>
      <c r="AR92" s="192"/>
      <c r="AS92" s="60" t="e">
        <f aca="false">(AM92*1000)/AM91</f>
        <v>#DIV/0!</v>
      </c>
      <c r="AT92" s="61" t="n">
        <f aca="false">(AP92*1000)/AP91</f>
        <v>2631.57894736842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customFormat="fals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customFormat="false" ht="32.8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70.9" hidden="false" customHeight="true" outlineLevel="0" collapsed="false">
      <c r="A96" s="167" t="s">
        <v>39</v>
      </c>
      <c r="B96" s="200" t="str">
        <f aca="false">C5</f>
        <v>Муниципальное казенное учреждение Центр культуры и досуга Воскресенского сельского поселения Савинского муниципального района Ивановской области</v>
      </c>
      <c r="C96" s="200" t="str">
        <f aca="false">T96</f>
        <v>Энергосбережение и повышение энергетической эффективности в МКУ ЦКД  Воскресенского сельского поселения</v>
      </c>
      <c r="D96" s="200"/>
      <c r="E96" s="200"/>
      <c r="F96" s="200"/>
      <c r="G96" s="201" t="str">
        <f aca="false">X96</f>
        <v>постановление администрации Воскресенского сельского поселения от 24.02.2025 № 12-п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Муниципальное казенное учреждение Центр культуры и досуга Воскресенского сельского поселения Савинского муниципального района Ивановской области</v>
      </c>
      <c r="T96" s="270" t="s">
        <v>540</v>
      </c>
      <c r="U96" s="270"/>
      <c r="V96" s="270"/>
      <c r="W96" s="270"/>
      <c r="X96" s="233" t="s">
        <v>541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69" t="s">
        <v>542</v>
      </c>
      <c r="AK96" s="270" t="s">
        <v>540</v>
      </c>
      <c r="AL96" s="270"/>
      <c r="AM96" s="270"/>
      <c r="AN96" s="270"/>
      <c r="AO96" s="233" t="s">
        <v>543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168"/>
      <c r="C97" s="168"/>
      <c r="D97" s="168"/>
      <c r="E97" s="168"/>
      <c r="F97" s="168"/>
      <c r="G97" s="201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3.8" hidden="false" customHeight="false" outlineLevel="0" collapsed="false">
      <c r="A98" s="101" t="s">
        <v>185</v>
      </c>
      <c r="B98" s="123"/>
      <c r="C98" s="123"/>
      <c r="D98" s="123"/>
      <c r="E98" s="123"/>
      <c r="F98" s="123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22.5" hidden="false" customHeight="true" outlineLevel="0" collapsed="false">
      <c r="A99" s="101" t="s">
        <v>186</v>
      </c>
      <c r="B99" s="123"/>
      <c r="C99" s="123"/>
      <c r="D99" s="123"/>
      <c r="E99" s="123"/>
      <c r="F99" s="123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45.7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288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392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19.35" hidden="false" customHeight="true" outlineLevel="0" collapsed="false">
      <c r="A106" s="67" t="s">
        <v>45</v>
      </c>
      <c r="B106" s="123" t="s">
        <v>391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19.35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s="253" customFormat="true" ht="19.35" hidden="false" customHeight="tru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Q108" s="156"/>
      <c r="R108" s="268" t="s">
        <v>39</v>
      </c>
      <c r="S108" s="273" t="n">
        <v>2</v>
      </c>
      <c r="T108" s="273"/>
      <c r="U108" s="273"/>
      <c r="V108" s="273" t="n">
        <v>3</v>
      </c>
      <c r="W108" s="273" t="n">
        <v>4</v>
      </c>
      <c r="X108" s="273" t="n">
        <v>5</v>
      </c>
      <c r="Y108" s="273" t="n">
        <v>6</v>
      </c>
      <c r="Z108" s="273" t="n">
        <v>7</v>
      </c>
      <c r="AA108" s="273" t="n">
        <v>8</v>
      </c>
      <c r="AB108" s="273" t="n">
        <v>9</v>
      </c>
      <c r="AC108" s="273" t="n">
        <v>10</v>
      </c>
      <c r="AD108" s="273" t="n">
        <v>11</v>
      </c>
      <c r="AE108" s="273" t="n">
        <v>12</v>
      </c>
      <c r="AF108" s="274" t="n">
        <v>13</v>
      </c>
      <c r="AG108" s="274" t="n">
        <v>14</v>
      </c>
      <c r="AH108" s="252"/>
      <c r="AI108" s="268" t="s">
        <v>186</v>
      </c>
      <c r="AJ108" s="273"/>
      <c r="AK108" s="273"/>
      <c r="AL108" s="273"/>
      <c r="AM108" s="273"/>
      <c r="AN108" s="273"/>
      <c r="AO108" s="273"/>
      <c r="AP108" s="273"/>
      <c r="AQ108" s="273"/>
      <c r="AR108" s="273"/>
      <c r="AS108" s="273"/>
      <c r="AT108" s="273"/>
      <c r="AU108" s="273"/>
      <c r="AV108" s="273"/>
      <c r="AW108" s="274"/>
      <c r="AX108" s="274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PsesyVcfrLxwhiDDOH2NT12oY+HCKhjJ2DC7Xmt9U3E3Jx5wIokh5/C+9xS+NwwPq+n2g93tQM5MOalwwlvBOA==" saltValue="+cAVrwaLiMRXJ94to9n1rg==" spinCount="100000" sheet="true" objects="true" scenarios="true"/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NSGluhova@mail.ru"/>
    <hyperlink ref="T13" r:id="rId2" display="NSGluhova@mail.ru"/>
    <hyperlink ref="AK13" r:id="rId3" display="NSGluhova@mail.ru"/>
    <hyperlink ref="C22" r:id="rId4" display="NSGluhova@mail.ru"/>
  </hyperlinks>
  <printOptions headings="false" gridLines="false" gridLinesSet="true" horizontalCentered="false" verticalCentered="false"/>
  <pageMargins left="0.596527777777778" right="0.353472222222222" top="0.436111111111111" bottom="0.507638888888889" header="0.170833333333333" footer="0.24236111111111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6" colorId="64" zoomScale="75" zoomScaleNormal="75" zoomScalePageLayoutView="100" workbookViewId="0">
      <selection pane="topLeft" activeCell="C92" activeCellId="0" sqref="C92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8.86"/>
    <col collapsed="false" customWidth="true" hidden="false" outlineLevel="0" max="31" min="31" style="4" width="7.87"/>
    <col collapsed="false" customWidth="true" hidden="false" outlineLevel="0" max="32" min="32" style="4" width="8.86"/>
    <col collapsed="false" customWidth="true" hidden="false" outlineLevel="0" max="33" min="33" style="4" width="9.59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8.86"/>
    <col collapsed="false" customWidth="true" hidden="false" outlineLevel="0" max="48" min="48" style="4" width="7.87"/>
    <col collapsed="false" customWidth="true" hidden="false" outlineLevel="0" max="49" min="49" style="4" width="8.86"/>
    <col collapsed="false" customWidth="true" hidden="false" outlineLevel="0" max="50" min="50" style="4" width="9.59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МКУ ЦКД Вознесенского сельского поселения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544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544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3711020708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3711020708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3711020708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155714 Ивановская область, Савинсккий район. с.Вознесенье,ул.Центральная, д.45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545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545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546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546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546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481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481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481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311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311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311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547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547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547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 t="n">
        <v>0</v>
      </c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 t="n">
        <v>0</v>
      </c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 t="n">
        <v>0</v>
      </c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 t="n">
        <v>0</v>
      </c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 t="n">
        <v>0</v>
      </c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 t="n">
        <v>0</v>
      </c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546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546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546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481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481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481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311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311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311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547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547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547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918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918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918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3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3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3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3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3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3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11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11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8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1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0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3</v>
      </c>
      <c r="H46" s="103"/>
      <c r="I46" s="103" t="n">
        <v>3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3</v>
      </c>
      <c r="Y46" s="35"/>
      <c r="Z46" s="35" t="n">
        <v>3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3</v>
      </c>
      <c r="AP46" s="35"/>
      <c r="AQ46" s="35" t="n">
        <v>3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9.1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16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10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6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55</v>
      </c>
      <c r="H60" s="169"/>
      <c r="I60" s="169" t="n">
        <v>2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55</v>
      </c>
      <c r="Y60" s="79"/>
      <c r="Z60" s="79" t="n">
        <v>2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121</v>
      </c>
      <c r="AP60" s="79"/>
      <c r="AQ60" s="79" t="n">
        <v>6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47</v>
      </c>
      <c r="H61" s="169"/>
      <c r="I61" s="169" t="n">
        <v>1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47</v>
      </c>
      <c r="Y61" s="79"/>
      <c r="Z61" s="79" t="n">
        <v>1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113</v>
      </c>
      <c r="AP61" s="79"/>
      <c r="AQ61" s="79" t="n">
        <v>3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8</v>
      </c>
      <c r="H62" s="169"/>
      <c r="I62" s="169" t="n">
        <v>0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8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8</v>
      </c>
      <c r="AP62" s="79"/>
      <c r="AQ62" s="79" t="n">
        <v>3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1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371.3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6790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6659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5566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79.69</v>
      </c>
      <c r="F74" s="188"/>
      <c r="G74" s="188"/>
      <c r="H74" s="188" t="n">
        <v>0</v>
      </c>
      <c r="I74" s="188"/>
      <c r="J74" s="188"/>
      <c r="K74" s="189" t="n">
        <f aca="false">(E74*1000)/E73</f>
        <v>11.7363770250368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156.1</v>
      </c>
      <c r="W74" s="54"/>
      <c r="X74" s="54"/>
      <c r="Y74" s="192" t="n">
        <v>0</v>
      </c>
      <c r="Z74" s="192"/>
      <c r="AA74" s="192"/>
      <c r="AB74" s="55" t="n">
        <f aca="false">(V74*1000)/V73</f>
        <v>23.4419582519898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59.9</v>
      </c>
      <c r="AN74" s="54"/>
      <c r="AO74" s="54"/>
      <c r="AP74" s="192"/>
      <c r="AQ74" s="192"/>
      <c r="AR74" s="192"/>
      <c r="AS74" s="55" t="n">
        <f aca="false">(AM74*1000)/AM73</f>
        <v>10.7617678763924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/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2727.39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1352</v>
      </c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175.192</v>
      </c>
      <c r="I86" s="188"/>
      <c r="J86" s="188"/>
      <c r="K86" s="189" t="e">
        <f aca="false">(E86*1000)/E85</f>
        <v>#DIV/0!</v>
      </c>
      <c r="L86" s="190" t="n">
        <f aca="false">(H86*1000)/H85</f>
        <v>64.2343045915692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70.7</v>
      </c>
      <c r="AQ86" s="192"/>
      <c r="AR86" s="192"/>
      <c r="AS86" s="55" t="e">
        <f aca="false">(AM86*1000)/AM85</f>
        <v>#DIV/0!</v>
      </c>
      <c r="AT86" s="56" t="n">
        <f aca="false">(AP86*1000)/AP85</f>
        <v>52.292899408284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23.4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40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 t="n">
        <v>27</v>
      </c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208.48</v>
      </c>
      <c r="I90" s="188"/>
      <c r="J90" s="188"/>
      <c r="K90" s="189" t="e">
        <f aca="false">(E90*1000)/E89</f>
        <v>#DIV/0!</v>
      </c>
      <c r="L90" s="190" t="n">
        <f aca="false">(H90*1000)/H89</f>
        <v>8909.40170940171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157.1</v>
      </c>
      <c r="Z90" s="192"/>
      <c r="AA90" s="192"/>
      <c r="AB90" s="55" t="e">
        <f aca="false">(V90*1000)/V89</f>
        <v>#DIV/0!</v>
      </c>
      <c r="AC90" s="56" t="n">
        <f aca="false">(Y90*1000)/Y89</f>
        <v>3927.5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 t="n">
        <v>253.7</v>
      </c>
      <c r="AQ90" s="192"/>
      <c r="AR90" s="192"/>
      <c r="AS90" s="55" t="e">
        <f aca="false">(AM90*1000)/AM89</f>
        <v>#DIV/0!</v>
      </c>
      <c r="AT90" s="56" t="n">
        <f aca="false">(AP90*1000)/AP89</f>
        <v>9396.2962962963</v>
      </c>
    </row>
    <row r="91" customFormat="false" ht="13.8" hidden="false" customHeight="false" outlineLevel="0" collapsed="false">
      <c r="A91" s="101" t="s">
        <v>280</v>
      </c>
      <c r="B91" s="186" t="s">
        <v>281</v>
      </c>
      <c r="C91" s="187" t="s">
        <v>315</v>
      </c>
      <c r="D91" s="187"/>
      <c r="E91" s="188" t="n">
        <v>0</v>
      </c>
      <c r="F91" s="188"/>
      <c r="G91" s="188"/>
      <c r="H91" s="188" t="n">
        <v>1.49</v>
      </c>
      <c r="I91" s="188"/>
      <c r="J91" s="188"/>
      <c r="K91" s="189"/>
      <c r="L91" s="190"/>
      <c r="M91" s="155" t="n">
        <v>5.59</v>
      </c>
      <c r="N91" s="155" t="n">
        <v>0.266</v>
      </c>
      <c r="O91" s="155" t="n">
        <f aca="false">M91*N91</f>
        <v>1.48694</v>
      </c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13.3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 t="n">
        <v>4.52</v>
      </c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42.2</v>
      </c>
      <c r="I92" s="188"/>
      <c r="J92" s="188"/>
      <c r="K92" s="193" t="e">
        <f aca="false">(E92*1000)/E91</f>
        <v>#DIV/0!</v>
      </c>
      <c r="L92" s="194" t="n">
        <f aca="false">(H92*1000)/H91</f>
        <v>28322.1476510067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48.7</v>
      </c>
      <c r="Z92" s="192"/>
      <c r="AA92" s="192"/>
      <c r="AB92" s="60" t="e">
        <f aca="false">(V92*1000)/V91</f>
        <v>#DIV/0!</v>
      </c>
      <c r="AC92" s="61" t="n">
        <f aca="false">(Y92*1000)/Y91</f>
        <v>3661.65413533835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 t="n">
        <v>26.3</v>
      </c>
      <c r="AQ92" s="192"/>
      <c r="AR92" s="192"/>
      <c r="AS92" s="60" t="e">
        <f aca="false">(AM92*1000)/AM91</f>
        <v>#DIV/0!</v>
      </c>
      <c r="AT92" s="61" t="n">
        <f aca="false">(AP92*1000)/AP91</f>
        <v>5818.58407079646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29.1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29.1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70.15" hidden="false" customHeight="true" outlineLevel="0" collapsed="false">
      <c r="A96" s="167" t="s">
        <v>39</v>
      </c>
      <c r="B96" s="230" t="str">
        <f aca="false">C5</f>
        <v>МКУ ЦКД Вознесенского сельского поселения</v>
      </c>
      <c r="C96" s="231" t="str">
        <f aca="false">T96</f>
        <v>Энергосбережение и повышение энергетической эффективности в МКУ ЦКД Вознесенского сельского поселения</v>
      </c>
      <c r="D96" s="231"/>
      <c r="E96" s="231"/>
      <c r="F96" s="231"/>
      <c r="G96" s="202" t="str">
        <f aca="false">X96</f>
        <v>постановление администрации Вознесенского сельского поселения от 28.02.2025 № 18-п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МКУ ЦКД Вознесенского сельского поселения</v>
      </c>
      <c r="T96" s="270" t="s">
        <v>548</v>
      </c>
      <c r="U96" s="270"/>
      <c r="V96" s="270"/>
      <c r="W96" s="270"/>
      <c r="X96" s="233" t="s">
        <v>549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69" t="s">
        <v>544</v>
      </c>
      <c r="AK96" s="270" t="s">
        <v>548</v>
      </c>
      <c r="AL96" s="270"/>
      <c r="AM96" s="270"/>
      <c r="AN96" s="270"/>
      <c r="AO96" s="233" t="s">
        <v>550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customFormat="fals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R98" s="105" t="s">
        <v>32</v>
      </c>
      <c r="S98" s="106" t="s">
        <v>287</v>
      </c>
      <c r="T98" s="106"/>
      <c r="U98" s="106"/>
      <c r="V98" s="106"/>
      <c r="W98" s="106"/>
      <c r="X98" s="106"/>
      <c r="Y98" s="106"/>
      <c r="Z98" s="106" t="s">
        <v>193</v>
      </c>
      <c r="AA98" s="106"/>
      <c r="AB98" s="106"/>
      <c r="AC98" s="106"/>
      <c r="AD98" s="106" t="s">
        <v>194</v>
      </c>
      <c r="AE98" s="106"/>
      <c r="AF98" s="106"/>
      <c r="AG98" s="106"/>
      <c r="AI98" s="105" t="s">
        <v>185</v>
      </c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</row>
    <row r="99" customFormat="false" ht="11.8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R99" s="105"/>
      <c r="S99" s="106"/>
      <c r="T99" s="106"/>
      <c r="U99" s="106"/>
      <c r="V99" s="106"/>
      <c r="W99" s="106"/>
      <c r="X99" s="106"/>
      <c r="Y99" s="106"/>
      <c r="Z99" s="106" t="s">
        <v>177</v>
      </c>
      <c r="AA99" s="106"/>
      <c r="AB99" s="106"/>
      <c r="AC99" s="107" t="s">
        <v>195</v>
      </c>
      <c r="AD99" s="107" t="s">
        <v>196</v>
      </c>
      <c r="AE99" s="107"/>
      <c r="AF99" s="106" t="s">
        <v>197</v>
      </c>
      <c r="AG99" s="106"/>
      <c r="AI99" s="105" t="s">
        <v>186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7"/>
      <c r="AU99" s="107"/>
      <c r="AV99" s="107"/>
      <c r="AW99" s="106"/>
      <c r="AX99" s="106"/>
    </row>
    <row r="100" customFormat="false" ht="23.1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R100" s="105"/>
      <c r="S100" s="106"/>
      <c r="T100" s="106"/>
      <c r="U100" s="106"/>
      <c r="V100" s="106"/>
      <c r="W100" s="106"/>
      <c r="X100" s="106"/>
      <c r="Y100" s="106"/>
      <c r="Z100" s="119" t="s">
        <v>178</v>
      </c>
      <c r="AA100" s="208" t="s">
        <v>179</v>
      </c>
      <c r="AB100" s="208" t="s">
        <v>180</v>
      </c>
      <c r="AC100" s="107"/>
      <c r="AD100" s="107" t="s">
        <v>198</v>
      </c>
      <c r="AE100" s="107" t="s">
        <v>199</v>
      </c>
      <c r="AF100" s="106" t="s">
        <v>134</v>
      </c>
      <c r="AG100" s="106"/>
      <c r="AI100" s="105" t="s">
        <v>286</v>
      </c>
      <c r="AJ100" s="106"/>
      <c r="AK100" s="106"/>
      <c r="AL100" s="106"/>
      <c r="AM100" s="106"/>
      <c r="AN100" s="106"/>
      <c r="AO100" s="106"/>
      <c r="AP100" s="106"/>
      <c r="AQ100" s="119"/>
      <c r="AR100" s="208"/>
      <c r="AS100" s="208"/>
      <c r="AT100" s="107"/>
      <c r="AU100" s="107"/>
      <c r="AV100" s="107"/>
      <c r="AW100" s="106"/>
      <c r="AX100" s="106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/>
      <c r="AK104" s="32"/>
      <c r="AL104" s="32"/>
      <c r="AM104" s="32"/>
      <c r="AN104" s="32"/>
      <c r="AO104" s="32"/>
      <c r="AP104" s="32"/>
      <c r="AQ104" s="75"/>
      <c r="AR104" s="75"/>
      <c r="AS104" s="59"/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20.1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23.1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R109" s="51" t="s">
        <v>39</v>
      </c>
      <c r="S109" s="191"/>
      <c r="T109" s="191"/>
      <c r="U109" s="191"/>
      <c r="V109" s="75"/>
      <c r="W109" s="75"/>
      <c r="X109" s="75"/>
      <c r="Y109" s="112"/>
      <c r="Z109" s="112"/>
      <c r="AA109" s="112"/>
      <c r="AB109" s="75"/>
      <c r="AC109" s="75"/>
      <c r="AD109" s="75"/>
      <c r="AE109" s="75"/>
      <c r="AF109" s="75"/>
      <c r="AG109" s="75"/>
      <c r="AI109" s="51"/>
      <c r="AJ109" s="191" t="s">
        <v>291</v>
      </c>
      <c r="AK109" s="191"/>
      <c r="AL109" s="191"/>
      <c r="AM109" s="75"/>
      <c r="AN109" s="75"/>
      <c r="AO109" s="75"/>
      <c r="AP109" s="112"/>
      <c r="AQ109" s="112"/>
      <c r="AR109" s="112"/>
      <c r="AS109" s="75"/>
      <c r="AT109" s="75"/>
      <c r="AU109" s="59"/>
      <c r="AV109" s="75"/>
      <c r="AW109" s="75"/>
      <c r="AX109" s="75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znpJa+v67waNj8w/L3f8M7ztgoYmeIM7EBgfc+Q2pkktXA6E8MFMxPWq/U1JIVZ9kHNfZ6fYH0Ot3Fq8HML2AQ==" saltValue="Lo9hB1XLoYANL0u8gMIkMQ==" spinCount="100000" sheet="true" objects="true" scenarios="true"/>
  <mergeCells count="733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S109:U109"/>
    <mergeCell ref="AJ109:AL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8"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equal" showDropDown="false" showErrorMessage="true" showInputMessage="true" sqref="AB2:AG2" type="list">
      <formula1>#ref!</formula1>
      <formula2>0</formula2>
    </dataValidation>
    <dataValidation allowBlank="true" errorStyle="stop" operator="equal" showDropDown="false" showErrorMessage="true" showInputMessage="true" sqref="AI2 AS2:AX2 X35:AA38 AO35:AR38 AB96 AS96:AS99" type="list">
      <formula1>#ref!</formula1>
      <formula2>0</formula2>
    </dataValidation>
    <dataValidation allowBlank="true" errorStyle="stop" operator="equal" showDropDown="false" showErrorMessage="true" showInputMessage="true" sqref="AU104:AU109 AR114:AS115 AV114 AR116:AS118" type="list">
      <formula1>'[анкетная форма для мо_свод_2023.xlsx]1.2. программы ээ'!#ref!</formula1>
      <formula2>0</formula2>
    </dataValidation>
    <dataValidation allowBlank="true" errorStyle="stop" operator="equal" showDropDown="false" showErrorMessage="true" showInputMessage="true" sqref="AQ114:AQ118" type="list">
      <formula1>'[анкетная форма для мо_свод_2023.xlsx]1.1. реквизиты бу'!#ref!</formula1>
      <formula2>0</formula2>
    </dataValidation>
    <dataValidation allowBlank="true" errorStyle="stop" operator="equal" showDropDown="false" showErrorMessage="true" showInputMessage="true" sqref="AP114:AP118" type="list">
      <formula1>'[анкетная форма для мо_свод_2023.xlsx]1. бюджетный сектор'!#ref!</formula1>
      <formula2>0</formula2>
    </dataValidation>
    <dataValidation allowBlank="true" errorStyle="stop" operator="equal" showDropDown="false" showErrorMessage="true" showInputMessage="true" sqref="AJ104:AP108" type="list">
      <formula1>'[анкетная форма для мо_свод_2023.xlsx]1.2. мероприятия'!#ref!</formula1>
      <formula2>0</formula2>
    </dataValidation>
  </dataValidations>
  <hyperlinks>
    <hyperlink ref="C13" r:id="rId1" display="voznadmr@mail.ru"/>
    <hyperlink ref="T13" r:id="rId2" display="voznadmr@mail.ru"/>
    <hyperlink ref="AK13" r:id="rId3" display="voznadmr@mail.ru"/>
    <hyperlink ref="C22" r:id="rId4" display="voznadmr@mail.ru"/>
    <hyperlink ref="T22" r:id="rId5" display="voznadmr@mail.ru"/>
    <hyperlink ref="AK22" r:id="rId6" display="voznadmr@mail.ru"/>
  </hyperlinks>
  <printOptions headings="false" gridLines="false" gridLinesSet="true" horizontalCentered="false" verticalCentered="false"/>
  <pageMargins left="0.353472222222222" right="0.457638888888889" top="0.600694444444444" bottom="0.347222222222222" header="0.335416666666667" footer="0.081944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85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5.15"/>
    <col collapsed="false" customWidth="true" hidden="false" outlineLevel="0" max="29" min="29" style="4" width="11.71"/>
    <col collapsed="false" customWidth="true" hidden="false" outlineLevel="0" max="30" min="30" style="4" width="8.57"/>
    <col collapsed="false" customWidth="true" hidden="false" outlineLevel="0" max="31" min="31" style="4" width="9.42"/>
    <col collapsed="false" customWidth="true" hidden="false" outlineLevel="0" max="32" min="32" style="4" width="7.41"/>
    <col collapsed="false" customWidth="true" hidden="false" outlineLevel="0" max="33" min="33" style="4" width="10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5.15"/>
    <col collapsed="false" customWidth="true" hidden="false" outlineLevel="0" max="46" min="46" style="4" width="11.71"/>
    <col collapsed="false" customWidth="true" hidden="false" outlineLevel="0" max="47" min="47" style="4" width="8.57"/>
    <col collapsed="false" customWidth="true" hidden="false" outlineLevel="0" max="48" min="48" style="4" width="9.42"/>
    <col collapsed="false" customWidth="true" hidden="false" outlineLevel="0" max="49" min="49" style="4" width="7.41"/>
    <col collapsed="false" customWidth="true" hidden="false" outlineLevel="0" max="50" min="50" style="4" width="10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Муниципальное казенное учреждение Центр культуры и досуга                            Савинского сельского поселения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551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551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3711020698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3711020698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3711020698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область, Савинксий р-н, д.Шестуниха, ул.1 Мая, д.1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552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552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553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267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267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384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384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384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357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554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554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235" t="s">
        <v>555</v>
      </c>
      <c r="D13" s="235"/>
      <c r="E13" s="235"/>
      <c r="F13" s="235"/>
      <c r="G13" s="235"/>
      <c r="H13" s="235"/>
      <c r="I13" s="235"/>
      <c r="J13" s="235"/>
      <c r="R13" s="13" t="s">
        <v>47</v>
      </c>
      <c r="S13" s="14" t="s">
        <v>48</v>
      </c>
      <c r="T13" s="17" t="s">
        <v>555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555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553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267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267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384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384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357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554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554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235" t="s">
        <v>555</v>
      </c>
      <c r="D22" s="235"/>
      <c r="E22" s="235"/>
      <c r="F22" s="235"/>
      <c r="G22" s="235"/>
      <c r="H22" s="235"/>
      <c r="I22" s="235"/>
      <c r="J22" s="235"/>
      <c r="R22" s="13" t="s">
        <v>65</v>
      </c>
      <c r="S22" s="14" t="s">
        <v>48</v>
      </c>
      <c r="T22" s="17" t="s">
        <v>555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555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966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966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966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1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1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1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0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1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1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1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7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7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6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0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49.3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1</v>
      </c>
      <c r="H46" s="103"/>
      <c r="I46" s="103" t="n">
        <v>1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1</v>
      </c>
      <c r="Y46" s="35"/>
      <c r="Z46" s="35" t="n">
        <v>1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1</v>
      </c>
      <c r="AP46" s="35"/>
      <c r="AQ46" s="35" t="n">
        <v>1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1</v>
      </c>
      <c r="H48" s="103"/>
      <c r="I48" s="103" t="n">
        <v>1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1</v>
      </c>
      <c r="Y48" s="35"/>
      <c r="Z48" s="35" t="n">
        <v>1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9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1</v>
      </c>
      <c r="H50" s="103"/>
      <c r="I50" s="103" t="n">
        <v>1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1</v>
      </c>
      <c r="Y50" s="35"/>
      <c r="Z50" s="35" t="n">
        <v>1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1</v>
      </c>
      <c r="AP50" s="35"/>
      <c r="AQ50" s="35" t="n">
        <v>1</v>
      </c>
      <c r="AR50" s="35"/>
    </row>
    <row r="51" customFormat="false" ht="26.8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21" t="s">
        <v>105</v>
      </c>
      <c r="Y52" s="21"/>
      <c r="Z52" s="21"/>
      <c r="AA52" s="21"/>
      <c r="AI52" s="36" t="s">
        <v>32</v>
      </c>
      <c r="AJ52" s="37" t="s">
        <v>68</v>
      </c>
      <c r="AK52" s="37"/>
      <c r="AL52" s="37"/>
      <c r="AM52" s="37"/>
      <c r="AN52" s="37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29" t="n">
        <f aca="false">X54+X55+X56+X57</f>
        <v>1</v>
      </c>
      <c r="Y53" s="29"/>
      <c r="Z53" s="29"/>
      <c r="AA53" s="29"/>
      <c r="AI53" s="38" t="s">
        <v>39</v>
      </c>
      <c r="AJ53" s="39" t="s">
        <v>106</v>
      </c>
      <c r="AK53" s="39"/>
      <c r="AL53" s="39"/>
      <c r="AM53" s="39"/>
      <c r="AN53" s="39"/>
      <c r="AO53" s="29"/>
      <c r="AP53" s="29"/>
      <c r="AQ53" s="29"/>
      <c r="AR53" s="29"/>
    </row>
    <row r="54" customFormat="false" ht="13.8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69" t="n">
        <v>0</v>
      </c>
      <c r="H54" s="169"/>
      <c r="I54" s="169"/>
      <c r="J54" s="169"/>
      <c r="R54" s="3" t="s">
        <v>92</v>
      </c>
      <c r="S54" s="41" t="s">
        <v>107</v>
      </c>
      <c r="T54" s="41"/>
      <c r="U54" s="41"/>
      <c r="V54" s="41"/>
      <c r="W54" s="41"/>
      <c r="X54" s="32" t="n">
        <v>0</v>
      </c>
      <c r="Y54" s="32"/>
      <c r="Z54" s="32"/>
      <c r="AA54" s="32"/>
      <c r="AI54" s="3" t="s">
        <v>92</v>
      </c>
      <c r="AJ54" s="41" t="s">
        <v>107</v>
      </c>
      <c r="AK54" s="41"/>
      <c r="AL54" s="41"/>
      <c r="AM54" s="41"/>
      <c r="AN54" s="41"/>
      <c r="AO54" s="32" t="n">
        <v>0</v>
      </c>
      <c r="AP54" s="32"/>
      <c r="AQ54" s="32"/>
      <c r="AR54" s="32"/>
    </row>
    <row r="55" customFormat="false" ht="13.8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69" t="n">
        <v>0</v>
      </c>
      <c r="H55" s="169"/>
      <c r="I55" s="169"/>
      <c r="J55" s="169"/>
      <c r="R55" s="3" t="s">
        <v>94</v>
      </c>
      <c r="S55" s="41" t="s">
        <v>108</v>
      </c>
      <c r="T55" s="41"/>
      <c r="U55" s="41"/>
      <c r="V55" s="41"/>
      <c r="W55" s="41"/>
      <c r="X55" s="32" t="n">
        <v>0</v>
      </c>
      <c r="Y55" s="32"/>
      <c r="Z55" s="32"/>
      <c r="AA55" s="32"/>
      <c r="AI55" s="3" t="s">
        <v>94</v>
      </c>
      <c r="AJ55" s="41" t="s">
        <v>108</v>
      </c>
      <c r="AK55" s="41"/>
      <c r="AL55" s="41"/>
      <c r="AM55" s="41"/>
      <c r="AN55" s="41"/>
      <c r="AO55" s="32" t="n">
        <v>0</v>
      </c>
      <c r="AP55" s="32"/>
      <c r="AQ55" s="32"/>
      <c r="AR55" s="32"/>
    </row>
    <row r="56" customFormat="false" ht="13.8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69" t="n">
        <v>0</v>
      </c>
      <c r="H56" s="169"/>
      <c r="I56" s="169"/>
      <c r="J56" s="169"/>
      <c r="R56" s="3" t="s">
        <v>109</v>
      </c>
      <c r="S56" s="41" t="s">
        <v>110</v>
      </c>
      <c r="T56" s="41"/>
      <c r="U56" s="41"/>
      <c r="V56" s="41"/>
      <c r="W56" s="41"/>
      <c r="X56" s="32" t="n">
        <v>0</v>
      </c>
      <c r="Y56" s="32"/>
      <c r="Z56" s="32"/>
      <c r="AA56" s="32"/>
      <c r="AI56" s="3" t="s">
        <v>109</v>
      </c>
      <c r="AJ56" s="41" t="s">
        <v>110</v>
      </c>
      <c r="AK56" s="41"/>
      <c r="AL56" s="41"/>
      <c r="AM56" s="41"/>
      <c r="AN56" s="41"/>
      <c r="AO56" s="32" t="n">
        <v>0</v>
      </c>
      <c r="AP56" s="32"/>
      <c r="AQ56" s="32"/>
      <c r="AR56" s="32"/>
    </row>
    <row r="57" customFormat="false" ht="13.8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69" t="n">
        <v>0</v>
      </c>
      <c r="H57" s="169"/>
      <c r="I57" s="169"/>
      <c r="J57" s="169"/>
      <c r="R57" s="3" t="s">
        <v>111</v>
      </c>
      <c r="S57" s="41" t="s">
        <v>112</v>
      </c>
      <c r="T57" s="41"/>
      <c r="U57" s="41"/>
      <c r="V57" s="41"/>
      <c r="W57" s="41"/>
      <c r="X57" s="32" t="n">
        <v>1</v>
      </c>
      <c r="Y57" s="32"/>
      <c r="Z57" s="32"/>
      <c r="AA57" s="32"/>
      <c r="AB57" s="4" t="s">
        <v>556</v>
      </c>
      <c r="AI57" s="3" t="s">
        <v>111</v>
      </c>
      <c r="AJ57" s="41" t="s">
        <v>112</v>
      </c>
      <c r="AK57" s="41"/>
      <c r="AL57" s="41"/>
      <c r="AM57" s="41"/>
      <c r="AN57" s="41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178</v>
      </c>
      <c r="H60" s="169"/>
      <c r="I60" s="169" t="n">
        <v>2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178</v>
      </c>
      <c r="Y60" s="79"/>
      <c r="Z60" s="79" t="n">
        <v>2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100</v>
      </c>
      <c r="AP60" s="79"/>
      <c r="AQ60" s="79" t="n">
        <v>7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15</v>
      </c>
      <c r="H61" s="169"/>
      <c r="I61" s="169" t="n">
        <v>2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15</v>
      </c>
      <c r="Y61" s="79"/>
      <c r="Z61" s="79" t="n">
        <v>2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36</v>
      </c>
      <c r="AP61" s="79"/>
      <c r="AQ61" s="79" t="n">
        <v>2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15</v>
      </c>
      <c r="H62" s="169"/>
      <c r="I62" s="169" t="n">
        <v>2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15</v>
      </c>
      <c r="Y62" s="79"/>
      <c r="Z62" s="79" t="n">
        <v>2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15</v>
      </c>
      <c r="AP62" s="79"/>
      <c r="AQ62" s="79" t="n">
        <v>2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 t="n">
        <v>0</v>
      </c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 t="n">
        <v>0</v>
      </c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7376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5731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5577</v>
      </c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91.15</v>
      </c>
      <c r="F74" s="188"/>
      <c r="G74" s="188"/>
      <c r="H74" s="188" t="n">
        <v>0</v>
      </c>
      <c r="I74" s="188"/>
      <c r="J74" s="188"/>
      <c r="K74" s="189" t="n">
        <f aca="false">(E74*1000)/E73</f>
        <v>12.3576464208243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56.04</v>
      </c>
      <c r="W74" s="54"/>
      <c r="X74" s="54"/>
      <c r="Y74" s="192" t="n">
        <v>0</v>
      </c>
      <c r="Z74" s="192"/>
      <c r="AA74" s="192"/>
      <c r="AB74" s="55" t="n">
        <f aca="false">(V74*1000)/V73</f>
        <v>9.77839818530797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56.546</v>
      </c>
      <c r="AN74" s="54"/>
      <c r="AO74" s="54"/>
      <c r="AP74" s="192"/>
      <c r="AQ74" s="192"/>
      <c r="AR74" s="192"/>
      <c r="AS74" s="55" t="n">
        <f aca="false">(AM74*1000)/AM73</f>
        <v>10.1391429083737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28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15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32</v>
      </c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1.34</v>
      </c>
      <c r="F78" s="188"/>
      <c r="G78" s="188"/>
      <c r="H78" s="188" t="n">
        <v>0</v>
      </c>
      <c r="I78" s="188"/>
      <c r="J78" s="188"/>
      <c r="K78" s="189" t="n">
        <f aca="false">(E78*1000)/E77</f>
        <v>47.8571428571429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0.65</v>
      </c>
      <c r="W78" s="54"/>
      <c r="X78" s="54"/>
      <c r="Y78" s="192" t="n">
        <v>0</v>
      </c>
      <c r="Z78" s="192"/>
      <c r="AA78" s="192"/>
      <c r="AB78" s="55" t="n">
        <f aca="false">(V78*1000)/V77</f>
        <v>43.3333333333333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1.421</v>
      </c>
      <c r="AN78" s="54"/>
      <c r="AO78" s="54"/>
      <c r="AP78" s="192"/>
      <c r="AQ78" s="192"/>
      <c r="AR78" s="192"/>
      <c r="AS78" s="55" t="n">
        <f aca="false">(AM78*1000)/AM77</f>
        <v>44.40625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19265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15317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18927</v>
      </c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211.18</v>
      </c>
      <c r="F82" s="188"/>
      <c r="G82" s="188"/>
      <c r="H82" s="188" t="n">
        <v>0</v>
      </c>
      <c r="I82" s="188"/>
      <c r="J82" s="188"/>
      <c r="K82" s="189" t="n">
        <f aca="false">(E82*1000)/E81</f>
        <v>10.9618479107189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151.65</v>
      </c>
      <c r="W82" s="54"/>
      <c r="X82" s="54"/>
      <c r="Y82" s="192" t="n">
        <v>0</v>
      </c>
      <c r="Z82" s="192"/>
      <c r="AA82" s="192"/>
      <c r="AB82" s="55" t="n">
        <f aca="false">(V82*1000)/V81</f>
        <v>9.90076385715218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168.7</v>
      </c>
      <c r="AN82" s="54"/>
      <c r="AO82" s="54"/>
      <c r="AP82" s="192"/>
      <c r="AQ82" s="192"/>
      <c r="AR82" s="192"/>
      <c r="AS82" s="55" t="n">
        <f aca="false">(AM82*1000)/AM81</f>
        <v>8.91319279336398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/>
      <c r="AQ85" s="192"/>
      <c r="AR85" s="192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/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7.8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17.8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61.9" hidden="false" customHeight="true" outlineLevel="0" collapsed="false">
      <c r="A96" s="167" t="s">
        <v>39</v>
      </c>
      <c r="B96" s="230" t="str">
        <f aca="false">C5</f>
        <v>Муниципальное казенное учреждение Центр культуры и досуга                            Савинского сельского поселения</v>
      </c>
      <c r="C96" s="231" t="str">
        <f aca="false">T96</f>
        <v>Энергосбережение и повышение энергетической эффективности в Администрации Савинского сельского поселения</v>
      </c>
      <c r="D96" s="231"/>
      <c r="E96" s="231"/>
      <c r="F96" s="231"/>
      <c r="G96" s="202" t="str">
        <f aca="false">X96</f>
        <v>постановление администрации Савинского сельского поселения от 12.02.2025 № 6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Муниципальное казенное учреждение Центр культуры и досуга                            Савинского сельского поселения</v>
      </c>
      <c r="T96" s="270" t="s">
        <v>557</v>
      </c>
      <c r="U96" s="270"/>
      <c r="V96" s="270"/>
      <c r="W96" s="270"/>
      <c r="X96" s="233" t="s">
        <v>558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69" t="s">
        <v>353</v>
      </c>
      <c r="AK96" s="270" t="s">
        <v>557</v>
      </c>
      <c r="AL96" s="270"/>
      <c r="AM96" s="270"/>
      <c r="AN96" s="270"/>
      <c r="AO96" s="233" t="s">
        <v>368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4.1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0.8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200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292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85" customFormat="true" ht="17.85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82" t="s">
        <v>32</v>
      </c>
      <c r="S106" s="283" t="s">
        <v>208</v>
      </c>
      <c r="T106" s="283"/>
      <c r="U106" s="283"/>
      <c r="V106" s="283" t="s">
        <v>209</v>
      </c>
      <c r="W106" s="283" t="s">
        <v>210</v>
      </c>
      <c r="X106" s="283" t="s">
        <v>211</v>
      </c>
      <c r="Y106" s="283" t="s">
        <v>212</v>
      </c>
      <c r="Z106" s="283" t="s">
        <v>213</v>
      </c>
      <c r="AA106" s="283" t="s">
        <v>214</v>
      </c>
      <c r="AB106" s="197" t="s">
        <v>215</v>
      </c>
      <c r="AC106" s="197"/>
      <c r="AD106" s="197"/>
      <c r="AE106" s="197" t="s">
        <v>216</v>
      </c>
      <c r="AF106" s="197"/>
      <c r="AG106" s="197"/>
      <c r="AH106" s="284"/>
      <c r="AI106" s="282" t="s">
        <v>45</v>
      </c>
      <c r="AJ106" s="283"/>
      <c r="AK106" s="283"/>
      <c r="AL106" s="283"/>
      <c r="AM106" s="283"/>
      <c r="AN106" s="283"/>
      <c r="AO106" s="283"/>
      <c r="AP106" s="283"/>
      <c r="AQ106" s="283"/>
      <c r="AR106" s="283"/>
      <c r="AS106" s="197"/>
      <c r="AT106" s="197"/>
      <c r="AU106" s="197"/>
      <c r="AV106" s="197"/>
      <c r="AW106" s="197"/>
      <c r="AX106" s="197"/>
    </row>
    <row r="107" s="285" customFormat="true" ht="17.85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82"/>
      <c r="S107" s="283"/>
      <c r="T107" s="283"/>
      <c r="U107" s="283"/>
      <c r="V107" s="283"/>
      <c r="W107" s="283"/>
      <c r="X107" s="283"/>
      <c r="Y107" s="283"/>
      <c r="Z107" s="283"/>
      <c r="AA107" s="283"/>
      <c r="AB107" s="286" t="s">
        <v>217</v>
      </c>
      <c r="AC107" s="286" t="s">
        <v>199</v>
      </c>
      <c r="AD107" s="286" t="s">
        <v>218</v>
      </c>
      <c r="AE107" s="286" t="s">
        <v>217</v>
      </c>
      <c r="AF107" s="286" t="s">
        <v>199</v>
      </c>
      <c r="AG107" s="286" t="s">
        <v>218</v>
      </c>
      <c r="AH107" s="284"/>
      <c r="AI107" s="282" t="s">
        <v>185</v>
      </c>
      <c r="AJ107" s="283"/>
      <c r="AK107" s="283"/>
      <c r="AL107" s="283"/>
      <c r="AM107" s="283"/>
      <c r="AN107" s="283"/>
      <c r="AO107" s="283"/>
      <c r="AP107" s="283"/>
      <c r="AQ107" s="283"/>
      <c r="AR107" s="283"/>
      <c r="AS107" s="286"/>
      <c r="AT107" s="286"/>
      <c r="AU107" s="286"/>
      <c r="AV107" s="286"/>
      <c r="AW107" s="286"/>
      <c r="AX107" s="28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AfTWbAAZ8UBNj103Q64e9nFO5ub1emsWYHKN3Pn5QPwt0pw1aFYUZFvrzDohx9i0ntT6bROXMPYUR4eiVDuS7A==" saltValue="LIMXHGLXeSCoZ3v/qlyj6g==" spinCount="100000" sheet="true" objects="true" scenarios="true"/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ckdsavinosp@mail.ru"/>
    <hyperlink ref="T13" r:id="rId2" display="ckdsavinosp@mail.ru"/>
    <hyperlink ref="AK13" r:id="rId3" display="ckdsavinosp@mail.ru"/>
    <hyperlink ref="C22" r:id="rId4" display="ckdsavinosp@mail.ru"/>
    <hyperlink ref="T22" r:id="rId5" display="ckdsavinosp@mail.ru"/>
    <hyperlink ref="AK22" r:id="rId6" display="ckdsavinosp@mail.ru"/>
  </hyperlinks>
  <printOptions headings="false" gridLines="false" gridLinesSet="true" horizontalCentered="false" verticalCentered="false"/>
  <pageMargins left="0.404861111111111" right="0.457638888888889" top="0.668055555555556" bottom="0.432638888888889" header="0.402777777777778" footer="0.16736111111111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97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.99"/>
    <col collapsed="false" customWidth="true" hidden="false" outlineLevel="0" max="31" min="31" style="4" width="10.12"/>
    <col collapsed="false" customWidth="true" hidden="false" outlineLevel="0" max="32" min="32" style="4" width="8.4"/>
    <col collapsed="false" customWidth="true" hidden="false" outlineLevel="0" max="33" min="33" style="4" width="10.12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10.99"/>
    <col collapsed="false" customWidth="true" hidden="false" outlineLevel="0" max="48" min="48" style="4" width="10.12"/>
    <col collapsed="false" customWidth="true" hidden="false" outlineLevel="0" max="49" min="49" style="4" width="8.4"/>
    <col collapsed="false" customWidth="true" hidden="false" outlineLevel="0" max="50" min="50" style="4" width="10.12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МКУ "Центр культуры,отдыха и народного творчества"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559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559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3711021243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3711021243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3711021243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 Ивановская обл.п.Савино,ул.Советская, д.13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560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560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561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561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561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562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562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562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563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563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563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519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519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519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564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564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565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565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563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563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519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519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04" t="n">
        <v>1</v>
      </c>
      <c r="H25" s="104"/>
      <c r="I25" s="104"/>
      <c r="J25" s="104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04" t="n">
        <v>1</v>
      </c>
      <c r="H26" s="104"/>
      <c r="I26" s="104"/>
      <c r="J26" s="104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04" t="n">
        <v>1680.5</v>
      </c>
      <c r="H27" s="104"/>
      <c r="I27" s="104"/>
      <c r="J27" s="104"/>
      <c r="R27" s="13" t="s">
        <v>45</v>
      </c>
      <c r="S27" s="74" t="s">
        <v>72</v>
      </c>
      <c r="T27" s="74"/>
      <c r="U27" s="74"/>
      <c r="V27" s="74"/>
      <c r="W27" s="74"/>
      <c r="X27" s="75" t="n">
        <v>1680.5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1680.5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4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4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f aca="false">AO29+AO32</f>
        <v>4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4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4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f aca="false">AO30+AO31</f>
        <v>4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04" t="n">
        <v>0</v>
      </c>
      <c r="H30" s="104"/>
      <c r="I30" s="104"/>
      <c r="J30" s="104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04" t="n">
        <v>4</v>
      </c>
      <c r="H31" s="104"/>
      <c r="I31" s="104"/>
      <c r="J31" s="104"/>
      <c r="R31" s="13" t="s">
        <v>78</v>
      </c>
      <c r="S31" s="74" t="s">
        <v>79</v>
      </c>
      <c r="T31" s="74"/>
      <c r="U31" s="74"/>
      <c r="V31" s="74"/>
      <c r="W31" s="74"/>
      <c r="X31" s="75" t="n">
        <v>4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4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04" t="n">
        <v>0</v>
      </c>
      <c r="H32" s="104"/>
      <c r="I32" s="104"/>
      <c r="J32" s="104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04" t="n">
        <v>33</v>
      </c>
      <c r="H33" s="104"/>
      <c r="I33" s="104"/>
      <c r="J33" s="104"/>
      <c r="R33" s="13" t="s">
        <v>50</v>
      </c>
      <c r="S33" s="74" t="s">
        <v>82</v>
      </c>
      <c r="T33" s="74"/>
      <c r="U33" s="74"/>
      <c r="V33" s="74"/>
      <c r="W33" s="74"/>
      <c r="X33" s="75" t="n">
        <v>33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29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04" t="n">
        <v>0</v>
      </c>
      <c r="H34" s="104"/>
      <c r="I34" s="104"/>
      <c r="J34" s="104"/>
      <c r="R34" s="13" t="s">
        <v>58</v>
      </c>
      <c r="S34" s="74" t="s">
        <v>83</v>
      </c>
      <c r="T34" s="74"/>
      <c r="U34" s="74"/>
      <c r="V34" s="74"/>
      <c r="W34" s="74"/>
      <c r="X34" s="75" t="n">
        <v>1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1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04" t="n">
        <f aca="false">X35</f>
        <v>1</v>
      </c>
      <c r="H35" s="104"/>
      <c r="I35" s="104"/>
      <c r="J35" s="104"/>
      <c r="R35" s="13" t="s">
        <v>272</v>
      </c>
      <c r="S35" s="74" t="s">
        <v>273</v>
      </c>
      <c r="T35" s="74"/>
      <c r="U35" s="74"/>
      <c r="V35" s="74"/>
      <c r="W35" s="74"/>
      <c r="X35" s="59" t="n">
        <v>1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1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04" t="n">
        <f aca="false">X36</f>
        <v>0</v>
      </c>
      <c r="H36" s="104"/>
      <c r="I36" s="104"/>
      <c r="J36" s="104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0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0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04" t="n">
        <f aca="false">X37</f>
        <v>0</v>
      </c>
      <c r="H37" s="104"/>
      <c r="I37" s="104"/>
      <c r="J37" s="104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0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0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22" t="s">
        <v>278</v>
      </c>
      <c r="T38" s="22"/>
      <c r="U38" s="22"/>
      <c r="V38" s="22"/>
      <c r="W38" s="22"/>
      <c r="X38" s="23" t="n">
        <v>1</v>
      </c>
      <c r="Y38" s="23"/>
      <c r="Z38" s="23"/>
      <c r="AA38" s="23"/>
      <c r="AI38" s="13" t="s">
        <v>277</v>
      </c>
      <c r="AJ38" s="22" t="s">
        <v>278</v>
      </c>
      <c r="AK38" s="22"/>
      <c r="AL38" s="22"/>
      <c r="AM38" s="22"/>
      <c r="AN38" s="22"/>
      <c r="AO38" s="23" t="n">
        <v>1</v>
      </c>
      <c r="AP38" s="23"/>
      <c r="AQ38" s="23"/>
      <c r="AR38" s="23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9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4</v>
      </c>
      <c r="H46" s="103"/>
      <c r="I46" s="103" t="n">
        <v>4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4</v>
      </c>
      <c r="Y46" s="35"/>
      <c r="Z46" s="35" t="n">
        <v>4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4</v>
      </c>
      <c r="AP46" s="35"/>
      <c r="AQ46" s="35" t="n">
        <v>4</v>
      </c>
      <c r="AR46" s="35"/>
    </row>
    <row r="47" customFormat="false" ht="13.9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4</v>
      </c>
      <c r="H47" s="103"/>
      <c r="I47" s="103" t="n">
        <v>4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4</v>
      </c>
      <c r="Y47" s="35"/>
      <c r="Z47" s="35" t="n">
        <v>4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3</v>
      </c>
      <c r="AP47" s="35"/>
      <c r="AQ47" s="35" t="n">
        <v>3</v>
      </c>
      <c r="AR47" s="35"/>
    </row>
    <row r="48" customFormat="false" ht="13.9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3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3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1</v>
      </c>
      <c r="AP48" s="35"/>
      <c r="AQ48" s="35" t="n">
        <v>1</v>
      </c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9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7.6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21" t="s">
        <v>105</v>
      </c>
      <c r="Y52" s="21"/>
      <c r="Z52" s="21"/>
      <c r="AA52" s="21"/>
      <c r="AI52" s="36" t="s">
        <v>32</v>
      </c>
      <c r="AJ52" s="37" t="s">
        <v>68</v>
      </c>
      <c r="AK52" s="37"/>
      <c r="AL52" s="37"/>
      <c r="AM52" s="37"/>
      <c r="AN52" s="37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29" t="n">
        <f aca="false">X54+X55+X56+X57</f>
        <v>30</v>
      </c>
      <c r="Y53" s="29"/>
      <c r="Z53" s="29"/>
      <c r="AA53" s="29"/>
      <c r="AI53" s="38" t="s">
        <v>39</v>
      </c>
      <c r="AJ53" s="39" t="s">
        <v>106</v>
      </c>
      <c r="AK53" s="39"/>
      <c r="AL53" s="39"/>
      <c r="AM53" s="39"/>
      <c r="AN53" s="39"/>
      <c r="AO53" s="29"/>
      <c r="AP53" s="29"/>
      <c r="AQ53" s="29"/>
      <c r="AR53" s="29"/>
    </row>
    <row r="54" customFormat="false" ht="13.8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69" t="n">
        <v>0</v>
      </c>
      <c r="H54" s="169"/>
      <c r="I54" s="169"/>
      <c r="J54" s="169"/>
      <c r="R54" s="3" t="s">
        <v>92</v>
      </c>
      <c r="S54" s="41" t="s">
        <v>107</v>
      </c>
      <c r="T54" s="41"/>
      <c r="U54" s="41"/>
      <c r="V54" s="41"/>
      <c r="W54" s="41"/>
      <c r="X54" s="32"/>
      <c r="Y54" s="32"/>
      <c r="Z54" s="32"/>
      <c r="AA54" s="32"/>
      <c r="AI54" s="3" t="s">
        <v>92</v>
      </c>
      <c r="AJ54" s="41" t="s">
        <v>107</v>
      </c>
      <c r="AK54" s="41"/>
      <c r="AL54" s="41"/>
      <c r="AM54" s="41"/>
      <c r="AN54" s="41"/>
      <c r="AO54" s="32"/>
      <c r="AP54" s="32"/>
      <c r="AQ54" s="32"/>
      <c r="AR54" s="32"/>
    </row>
    <row r="55" customFormat="false" ht="13.8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69" t="n">
        <v>0</v>
      </c>
      <c r="H55" s="169"/>
      <c r="I55" s="169"/>
      <c r="J55" s="169"/>
      <c r="R55" s="3" t="s">
        <v>94</v>
      </c>
      <c r="S55" s="41" t="s">
        <v>108</v>
      </c>
      <c r="T55" s="41"/>
      <c r="U55" s="41"/>
      <c r="V55" s="41"/>
      <c r="W55" s="41"/>
      <c r="X55" s="32"/>
      <c r="Y55" s="32"/>
      <c r="Z55" s="32"/>
      <c r="AA55" s="32"/>
      <c r="AI55" s="3" t="s">
        <v>94</v>
      </c>
      <c r="AJ55" s="41" t="s">
        <v>108</v>
      </c>
      <c r="AK55" s="41"/>
      <c r="AL55" s="41"/>
      <c r="AM55" s="41"/>
      <c r="AN55" s="41"/>
      <c r="AO55" s="32"/>
      <c r="AP55" s="32"/>
      <c r="AQ55" s="32"/>
      <c r="AR55" s="32"/>
    </row>
    <row r="56" customFormat="false" ht="13.8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69" t="n">
        <v>0</v>
      </c>
      <c r="H56" s="169"/>
      <c r="I56" s="169"/>
      <c r="J56" s="169"/>
      <c r="R56" s="3" t="s">
        <v>109</v>
      </c>
      <c r="S56" s="41" t="s">
        <v>110</v>
      </c>
      <c r="T56" s="41"/>
      <c r="U56" s="41"/>
      <c r="V56" s="41"/>
      <c r="W56" s="41"/>
      <c r="X56" s="32" t="n">
        <v>30</v>
      </c>
      <c r="Y56" s="32"/>
      <c r="Z56" s="32"/>
      <c r="AA56" s="32"/>
      <c r="AI56" s="3" t="s">
        <v>109</v>
      </c>
      <c r="AJ56" s="41" t="s">
        <v>110</v>
      </c>
      <c r="AK56" s="41"/>
      <c r="AL56" s="41"/>
      <c r="AM56" s="41"/>
      <c r="AN56" s="41"/>
      <c r="AO56" s="32"/>
      <c r="AP56" s="32"/>
      <c r="AQ56" s="32"/>
      <c r="AR56" s="32"/>
    </row>
    <row r="57" customFormat="false" ht="13.8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69"/>
      <c r="H57" s="169"/>
      <c r="I57" s="169"/>
      <c r="J57" s="169"/>
      <c r="R57" s="3" t="s">
        <v>111</v>
      </c>
      <c r="S57" s="41" t="s">
        <v>112</v>
      </c>
      <c r="T57" s="41"/>
      <c r="U57" s="41"/>
      <c r="V57" s="41"/>
      <c r="W57" s="41"/>
      <c r="X57" s="32"/>
      <c r="Y57" s="32"/>
      <c r="Z57" s="32"/>
      <c r="AA57" s="32"/>
      <c r="AI57" s="3" t="s">
        <v>111</v>
      </c>
      <c r="AJ57" s="41" t="s">
        <v>112</v>
      </c>
      <c r="AK57" s="41"/>
      <c r="AL57" s="41"/>
      <c r="AM57" s="41"/>
      <c r="AN57" s="41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3.8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69" t="n">
        <v>363</v>
      </c>
      <c r="H60" s="169"/>
      <c r="I60" s="169" t="n">
        <v>4</v>
      </c>
      <c r="J60" s="169"/>
      <c r="R60" s="13" t="s">
        <v>39</v>
      </c>
      <c r="S60" s="34" t="s">
        <v>116</v>
      </c>
      <c r="T60" s="34"/>
      <c r="U60" s="34"/>
      <c r="V60" s="34"/>
      <c r="W60" s="34"/>
      <c r="X60" s="79" t="n">
        <v>363</v>
      </c>
      <c r="Y60" s="79"/>
      <c r="Z60" s="79" t="n">
        <v>4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360</v>
      </c>
      <c r="AP60" s="79"/>
      <c r="AQ60" s="79" t="n">
        <v>3</v>
      </c>
      <c r="AR60" s="79"/>
    </row>
    <row r="61" customFormat="false" ht="13.8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69" t="n">
        <v>268</v>
      </c>
      <c r="H61" s="169"/>
      <c r="I61" s="169" t="n">
        <v>4</v>
      </c>
      <c r="J61" s="169"/>
      <c r="R61" s="13" t="s">
        <v>92</v>
      </c>
      <c r="S61" s="34" t="s">
        <v>117</v>
      </c>
      <c r="T61" s="34"/>
      <c r="U61" s="34"/>
      <c r="V61" s="34"/>
      <c r="W61" s="34"/>
      <c r="X61" s="79" t="n">
        <v>268</v>
      </c>
      <c r="Y61" s="79"/>
      <c r="Z61" s="79" t="n">
        <v>4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188</v>
      </c>
      <c r="AP61" s="79"/>
      <c r="AQ61" s="79" t="n">
        <v>2</v>
      </c>
      <c r="AR61" s="79"/>
    </row>
    <row r="62" customFormat="false" ht="13.8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69" t="n">
        <v>0</v>
      </c>
      <c r="H62" s="169"/>
      <c r="I62" s="169" t="n">
        <v>0</v>
      </c>
      <c r="J62" s="16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76</v>
      </c>
      <c r="AP62" s="79"/>
      <c r="AQ62" s="79" t="n">
        <v>0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39436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33830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53877</v>
      </c>
      <c r="AN73" s="54"/>
      <c r="AO73" s="54"/>
      <c r="AP73" s="192"/>
      <c r="AQ73" s="192"/>
      <c r="AR73" s="192"/>
      <c r="AS73" s="55"/>
      <c r="AT73" s="56"/>
    </row>
    <row r="74" customFormat="false" ht="15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466.156</v>
      </c>
      <c r="F74" s="188"/>
      <c r="G74" s="188"/>
      <c r="H74" s="188" t="n">
        <v>0</v>
      </c>
      <c r="I74" s="188"/>
      <c r="J74" s="188"/>
      <c r="K74" s="189" t="n">
        <f aca="false">(E74*1000)/E73</f>
        <v>11.8205700375292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337.5</v>
      </c>
      <c r="W74" s="54"/>
      <c r="X74" s="54"/>
      <c r="Y74" s="192" t="n">
        <v>0</v>
      </c>
      <c r="Z74" s="192"/>
      <c r="AA74" s="192"/>
      <c r="AB74" s="55" t="n">
        <f aca="false">(V74*1000)/V73</f>
        <v>9.97635234998522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355</v>
      </c>
      <c r="AN74" s="54"/>
      <c r="AO74" s="54"/>
      <c r="AP74" s="192"/>
      <c r="AQ74" s="192"/>
      <c r="AR74" s="192"/>
      <c r="AS74" s="55" t="n">
        <f aca="false">(AM74*1000)/AM73</f>
        <v>6.58908253985931</v>
      </c>
      <c r="AT74" s="56" t="e">
        <f aca="false">(AP74*1000)/AP73</f>
        <v>#DIV/0!</v>
      </c>
    </row>
    <row r="75" customFormat="false" ht="15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386.556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384.056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407.311</v>
      </c>
      <c r="AN75" s="54"/>
      <c r="AO75" s="54"/>
      <c r="AP75" s="192"/>
      <c r="AQ75" s="192"/>
      <c r="AR75" s="192"/>
      <c r="AS75" s="55"/>
      <c r="AT75" s="56"/>
    </row>
    <row r="76" customFormat="false" ht="15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1549.956</v>
      </c>
      <c r="F76" s="188"/>
      <c r="G76" s="188"/>
      <c r="H76" s="188" t="n">
        <v>0</v>
      </c>
      <c r="I76" s="188"/>
      <c r="J76" s="188"/>
      <c r="K76" s="189" t="n">
        <f aca="false">(E76*1000)/E75</f>
        <v>4009.65448731879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1139.3</v>
      </c>
      <c r="W76" s="54"/>
      <c r="X76" s="54"/>
      <c r="Y76" s="192" t="n">
        <v>0</v>
      </c>
      <c r="Z76" s="192"/>
      <c r="AA76" s="192"/>
      <c r="AB76" s="55" t="n">
        <f aca="false">(V76*1000)/V75</f>
        <v>2966.49446955652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1198.2</v>
      </c>
      <c r="AN76" s="54"/>
      <c r="AO76" s="54"/>
      <c r="AP76" s="192"/>
      <c r="AQ76" s="192"/>
      <c r="AR76" s="192"/>
      <c r="AS76" s="55" t="n">
        <f aca="false">(AM76*1000)/AM75</f>
        <v>2941.73248451429</v>
      </c>
      <c r="AT76" s="56" t="e">
        <f aca="false">(AP76*1000)/AP75</f>
        <v>#DIV/0!</v>
      </c>
    </row>
    <row r="77" customFormat="false" ht="15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1278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754.31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229.562</v>
      </c>
      <c r="AN77" s="54"/>
      <c r="AO77" s="54"/>
      <c r="AP77" s="192"/>
      <c r="AQ77" s="192"/>
      <c r="AR77" s="192"/>
      <c r="AS77" s="55"/>
      <c r="AT77" s="56"/>
    </row>
    <row r="78" customFormat="false" ht="15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63</v>
      </c>
      <c r="F78" s="188"/>
      <c r="G78" s="188"/>
      <c r="H78" s="188" t="n">
        <v>0</v>
      </c>
      <c r="I78" s="188"/>
      <c r="J78" s="188"/>
      <c r="K78" s="189" t="n">
        <f aca="false">(E78*1000)/E77</f>
        <v>49.2957746478873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33.9</v>
      </c>
      <c r="W78" s="54"/>
      <c r="X78" s="54"/>
      <c r="Y78" s="192" t="n">
        <v>0</v>
      </c>
      <c r="Z78" s="192"/>
      <c r="AA78" s="192"/>
      <c r="AB78" s="55" t="n">
        <f aca="false">(V78*1000)/V77</f>
        <v>44.9417348305074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9.6</v>
      </c>
      <c r="AN78" s="54"/>
      <c r="AO78" s="54"/>
      <c r="AP78" s="192"/>
      <c r="AQ78" s="192"/>
      <c r="AR78" s="192"/>
      <c r="AS78" s="55" t="n">
        <f aca="false">(AM78*1000)/AM77</f>
        <v>41.8187679145503</v>
      </c>
      <c r="AT78" s="56" t="e">
        <f aca="false">(AP78*1000)/AP77</f>
        <v>#DIV/0!</v>
      </c>
    </row>
    <row r="79" customFormat="false" ht="15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5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5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5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5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5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5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1320.7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54" t="n">
        <v>1300</v>
      </c>
      <c r="Z85" s="54"/>
      <c r="AA85" s="54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54" t="n">
        <v>1018</v>
      </c>
      <c r="AQ85" s="54"/>
      <c r="AR85" s="54"/>
      <c r="AS85" s="55"/>
      <c r="AT85" s="56"/>
    </row>
    <row r="86" customFormat="false" ht="15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76.419</v>
      </c>
      <c r="I86" s="188"/>
      <c r="J86" s="188"/>
      <c r="K86" s="189" t="e">
        <f aca="false">(E86*1000)/E85</f>
        <v>#DIV/0!</v>
      </c>
      <c r="L86" s="190" t="n">
        <f aca="false">(H86*1000)/H85</f>
        <v>57.8624971605967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54" t="n">
        <v>70.9</v>
      </c>
      <c r="Z86" s="54"/>
      <c r="AA86" s="54"/>
      <c r="AB86" s="55" t="e">
        <f aca="false">(V86*1000)/V85</f>
        <v>#DIV/0!</v>
      </c>
      <c r="AC86" s="56" t="n">
        <f aca="false">(Y86*1000)/Y85</f>
        <v>54.5384615384615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54" t="n">
        <v>50</v>
      </c>
      <c r="AQ86" s="54"/>
      <c r="AR86" s="54"/>
      <c r="AS86" s="55" t="e">
        <f aca="false">(AM86*1000)/AM85</f>
        <v>#DIV/0!</v>
      </c>
      <c r="AT86" s="56" t="n">
        <f aca="false">(AP86*1000)/AP85</f>
        <v>49.1159135559921</v>
      </c>
    </row>
    <row r="87" customFormat="false" ht="15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5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5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5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5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5.75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24.6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00" t="str">
        <f aca="false">C5</f>
        <v>МКУ "Центр культуры,отдыха и народного творчества"</v>
      </c>
      <c r="C96" s="200" t="str">
        <f aca="false">T96</f>
        <v>Энергосбережение и повышение энергетической эффективности в муниципальном казенном учреждении  «Центр культуры, отдыха и народного творчества»</v>
      </c>
      <c r="D96" s="200"/>
      <c r="E96" s="200"/>
      <c r="F96" s="200"/>
      <c r="G96" s="202" t="str">
        <f aca="false">X96</f>
        <v>приказ директора от 03.03.2025 № 9</v>
      </c>
      <c r="H96" s="202" t="n">
        <f aca="false">Y96</f>
        <v>2025</v>
      </c>
      <c r="I96" s="202" t="n">
        <f aca="false">Z96</f>
        <v>2027</v>
      </c>
      <c r="J96" s="202" t="n">
        <f aca="false">AA96</f>
        <v>3</v>
      </c>
      <c r="K96" s="202" t="str">
        <f aca="false">AB96</f>
        <v>да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МКУ "Центр культуры,отдыха и народного творчества"</v>
      </c>
      <c r="T96" s="270" t="s">
        <v>566</v>
      </c>
      <c r="U96" s="270"/>
      <c r="V96" s="270"/>
      <c r="W96" s="270"/>
      <c r="X96" s="233" t="s">
        <v>567</v>
      </c>
      <c r="Y96" s="112" t="n">
        <v>2025</v>
      </c>
      <c r="Z96" s="112" t="n">
        <v>2027</v>
      </c>
      <c r="AA96" s="112" t="n">
        <v>3</v>
      </c>
      <c r="AB96" s="35" t="s">
        <v>27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69" t="s">
        <v>568</v>
      </c>
      <c r="AK96" s="270" t="s">
        <v>566</v>
      </c>
      <c r="AL96" s="270"/>
      <c r="AM96" s="270"/>
      <c r="AN96" s="270"/>
      <c r="AO96" s="233" t="s">
        <v>569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168"/>
      <c r="C97" s="168"/>
      <c r="D97" s="168"/>
      <c r="E97" s="168"/>
      <c r="F97" s="168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3.8" hidden="false" customHeight="false" outlineLevel="0" collapsed="false">
      <c r="A98" s="101" t="s">
        <v>185</v>
      </c>
      <c r="B98" s="123"/>
      <c r="C98" s="123"/>
      <c r="D98" s="123"/>
      <c r="E98" s="123"/>
      <c r="F98" s="123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6.35" hidden="false" customHeight="true" outlineLevel="0" collapsed="false">
      <c r="A99" s="101" t="s">
        <v>186</v>
      </c>
      <c r="B99" s="123"/>
      <c r="C99" s="123"/>
      <c r="D99" s="123"/>
      <c r="E99" s="123"/>
      <c r="F99" s="123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0.1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288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201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 t="s">
        <v>45</v>
      </c>
      <c r="S103" s="34" t="s">
        <v>391</v>
      </c>
      <c r="T103" s="34"/>
      <c r="U103" s="34"/>
      <c r="V103" s="34"/>
      <c r="W103" s="34"/>
      <c r="X103" s="34"/>
      <c r="Y103" s="34"/>
      <c r="Z103" s="75" t="n">
        <v>0</v>
      </c>
      <c r="AA103" s="75" t="n">
        <v>0</v>
      </c>
      <c r="AB103" s="209" t="n">
        <v>0</v>
      </c>
      <c r="AC103" s="209" t="n">
        <v>0</v>
      </c>
      <c r="AD103" s="59"/>
      <c r="AE103" s="75"/>
      <c r="AF103" s="59"/>
      <c r="AG103" s="59"/>
      <c r="AI103" s="13"/>
      <c r="AJ103" s="34"/>
      <c r="AK103" s="34"/>
      <c r="AL103" s="34"/>
      <c r="AM103" s="34"/>
      <c r="AN103" s="34"/>
      <c r="AO103" s="34"/>
      <c r="AP103" s="34"/>
      <c r="AQ103" s="75" t="s">
        <v>179</v>
      </c>
      <c r="AR103" s="75" t="s">
        <v>290</v>
      </c>
      <c r="AS103" s="209"/>
      <c r="AT103" s="209"/>
      <c r="AU103" s="75" t="s">
        <v>198</v>
      </c>
      <c r="AV103" s="75" t="s">
        <v>199</v>
      </c>
      <c r="AW103" s="59" t="s">
        <v>134</v>
      </c>
      <c r="AX103" s="59"/>
    </row>
    <row r="104" customFormat="false" ht="13.8" hidden="false" customHeight="false" outlineLevel="0" collapsed="false">
      <c r="A104" s="67" t="s">
        <v>39</v>
      </c>
      <c r="B104" s="122" t="s">
        <v>288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13"/>
      <c r="S104" s="32" t="s">
        <v>291</v>
      </c>
      <c r="T104" s="32"/>
      <c r="U104" s="32"/>
      <c r="V104" s="32"/>
      <c r="W104" s="32"/>
      <c r="X104" s="32"/>
      <c r="Y104" s="32"/>
      <c r="Z104" s="75" t="n">
        <v>0</v>
      </c>
      <c r="AA104" s="75" t="n">
        <v>0</v>
      </c>
      <c r="AB104" s="59" t="n">
        <v>0</v>
      </c>
      <c r="AC104" s="59"/>
      <c r="AD104" s="75" t="n">
        <v>0</v>
      </c>
      <c r="AE104" s="75" t="n">
        <v>0</v>
      </c>
      <c r="AF104" s="59" t="n">
        <v>0</v>
      </c>
      <c r="AG104" s="59"/>
      <c r="AI104" s="13" t="s">
        <v>39</v>
      </c>
      <c r="AJ104" s="32" t="s">
        <v>292</v>
      </c>
      <c r="AK104" s="32"/>
      <c r="AL104" s="32"/>
      <c r="AM104" s="32"/>
      <c r="AN104" s="32"/>
      <c r="AO104" s="32"/>
      <c r="AP104" s="32"/>
      <c r="AQ104" s="75" t="n">
        <v>0</v>
      </c>
      <c r="AR104" s="75" t="n">
        <v>0</v>
      </c>
      <c r="AS104" s="59" t="n">
        <v>0</v>
      </c>
      <c r="AT104" s="59"/>
      <c r="AU104" s="59"/>
      <c r="AV104" s="75"/>
      <c r="AW104" s="59"/>
      <c r="AX104" s="59"/>
    </row>
    <row r="105" customFormat="false" ht="15.75" hidden="false" customHeight="true" outlineLevel="0" collapsed="false">
      <c r="A105" s="67" t="s">
        <v>42</v>
      </c>
      <c r="B105" s="123" t="s">
        <v>201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R105" s="9" t="s">
        <v>293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I105" s="9" t="s">
        <v>42</v>
      </c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</row>
    <row r="106" s="253" customFormat="true" ht="24.6" hidden="false" customHeight="true" outlineLevel="0" collapsed="false">
      <c r="A106" s="67" t="s">
        <v>45</v>
      </c>
      <c r="B106" s="123" t="s">
        <v>202</v>
      </c>
      <c r="C106" s="123"/>
      <c r="D106" s="123"/>
      <c r="E106" s="123"/>
      <c r="F106" s="123"/>
      <c r="G106" s="123"/>
      <c r="H106" s="123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 t="s">
        <v>32</v>
      </c>
      <c r="S106" s="214" t="s">
        <v>208</v>
      </c>
      <c r="T106" s="214"/>
      <c r="U106" s="214"/>
      <c r="V106" s="214" t="s">
        <v>209</v>
      </c>
      <c r="W106" s="214" t="s">
        <v>210</v>
      </c>
      <c r="X106" s="214" t="s">
        <v>211</v>
      </c>
      <c r="Y106" s="214" t="s">
        <v>212</v>
      </c>
      <c r="Z106" s="214" t="s">
        <v>213</v>
      </c>
      <c r="AA106" s="214" t="s">
        <v>214</v>
      </c>
      <c r="AB106" s="215" t="s">
        <v>215</v>
      </c>
      <c r="AC106" s="215"/>
      <c r="AD106" s="215"/>
      <c r="AE106" s="215" t="s">
        <v>216</v>
      </c>
      <c r="AF106" s="215"/>
      <c r="AG106" s="215"/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5"/>
      <c r="AT106" s="215"/>
      <c r="AU106" s="215"/>
      <c r="AV106" s="215"/>
      <c r="AW106" s="215"/>
      <c r="AX106" s="215"/>
    </row>
    <row r="107" s="253" customFormat="true" ht="22.35" hidden="false" customHeight="tru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Q107" s="156"/>
      <c r="R107" s="24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6" t="s">
        <v>217</v>
      </c>
      <c r="AC107" s="216" t="s">
        <v>199</v>
      </c>
      <c r="AD107" s="216" t="s">
        <v>218</v>
      </c>
      <c r="AE107" s="216" t="s">
        <v>217</v>
      </c>
      <c r="AF107" s="216" t="s">
        <v>199</v>
      </c>
      <c r="AG107" s="216" t="s">
        <v>218</v>
      </c>
      <c r="AH107" s="252"/>
      <c r="AI107" s="244" t="s">
        <v>185</v>
      </c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6"/>
      <c r="AT107" s="216"/>
      <c r="AU107" s="216"/>
      <c r="AV107" s="216"/>
      <c r="AW107" s="216"/>
      <c r="AX107" s="216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R108" s="51" t="s">
        <v>39</v>
      </c>
      <c r="S108" s="59" t="n">
        <v>2</v>
      </c>
      <c r="T108" s="59"/>
      <c r="U108" s="59"/>
      <c r="V108" s="75" t="n">
        <v>3</v>
      </c>
      <c r="W108" s="75" t="n">
        <v>4</v>
      </c>
      <c r="X108" s="75" t="n">
        <v>5</v>
      </c>
      <c r="Y108" s="75" t="n">
        <v>6</v>
      </c>
      <c r="Z108" s="75" t="n">
        <v>7</v>
      </c>
      <c r="AA108" s="75" t="n">
        <v>8</v>
      </c>
      <c r="AB108" s="75" t="n">
        <v>9</v>
      </c>
      <c r="AC108" s="75" t="n">
        <v>10</v>
      </c>
      <c r="AD108" s="75" t="n">
        <v>11</v>
      </c>
      <c r="AE108" s="75" t="n">
        <v>12</v>
      </c>
      <c r="AF108" s="32" t="n">
        <v>13</v>
      </c>
      <c r="AG108" s="32" t="n">
        <v>14</v>
      </c>
      <c r="AI108" s="51" t="s">
        <v>186</v>
      </c>
      <c r="AJ108" s="59"/>
      <c r="AK108" s="59"/>
      <c r="AL108" s="59"/>
      <c r="AM108" s="59"/>
      <c r="AN108" s="59"/>
      <c r="AO108" s="59"/>
      <c r="AP108" s="59"/>
      <c r="AQ108" s="75"/>
      <c r="AR108" s="75"/>
      <c r="AS108" s="75"/>
      <c r="AT108" s="75"/>
      <c r="AU108" s="59"/>
      <c r="AV108" s="75"/>
      <c r="AW108" s="32"/>
      <c r="AX108" s="32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mergeCells count="731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F103:AG103"/>
    <mergeCell ref="AJ103:AP103"/>
    <mergeCell ref="AW103:AX103"/>
    <mergeCell ref="B104:H104"/>
    <mergeCell ref="O104:P104"/>
    <mergeCell ref="S104:Y104"/>
    <mergeCell ref="AB104:AC104"/>
    <mergeCell ref="AF104:AG104"/>
    <mergeCell ref="AJ104:AP104"/>
    <mergeCell ref="AS104:AT104"/>
    <mergeCell ref="AW104:AX104"/>
    <mergeCell ref="B105:H105"/>
    <mergeCell ref="O105:P105"/>
    <mergeCell ref="R105:AG105"/>
    <mergeCell ref="AI105:AX105"/>
    <mergeCell ref="B106:H106"/>
    <mergeCell ref="O106:P106"/>
    <mergeCell ref="R106:R107"/>
    <mergeCell ref="S106:U107"/>
    <mergeCell ref="V106:V107"/>
    <mergeCell ref="W106:W107"/>
    <mergeCell ref="X106:X107"/>
    <mergeCell ref="Y106:Y107"/>
    <mergeCell ref="Z106:Z107"/>
    <mergeCell ref="AA106:AA107"/>
    <mergeCell ref="AB106:AD106"/>
    <mergeCell ref="AE106:AG106"/>
    <mergeCell ref="AI106:AI107"/>
    <mergeCell ref="AJ106:AL107"/>
    <mergeCell ref="AM106:AM107"/>
    <mergeCell ref="AN106:AN107"/>
    <mergeCell ref="AO106:AO107"/>
    <mergeCell ref="AP106:AP107"/>
    <mergeCell ref="AQ106:AQ107"/>
    <mergeCell ref="AR106:AR107"/>
    <mergeCell ref="AS106:AU106"/>
    <mergeCell ref="AV106:AX106"/>
    <mergeCell ref="B107:H107"/>
    <mergeCell ref="O107:P107"/>
    <mergeCell ref="B108:H108"/>
    <mergeCell ref="O108:P108"/>
    <mergeCell ref="S108:U108"/>
    <mergeCell ref="AJ108:AL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3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22" r:id="rId1" display="gdk.klyachova@yandex.ru"/>
    <hyperlink ref="T22" r:id="rId2" display="gdk.klyachova@yandex.ru"/>
  </hyperlinks>
  <printOptions headings="false" gridLines="false" gridLinesSet="true" horizontalCentered="false" verticalCentered="false"/>
  <pageMargins left="0.370833333333333" right="0.405555555555556" top="0.418055555555556" bottom="0.328472222222222" header="0.152777777777778" footer="0.063194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A73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false" hidden="false" outlineLevel="0" max="30" min="30" style="4" width="9.13"/>
    <col collapsed="false" customWidth="true" hidden="false" outlineLevel="0" max="31" min="31" style="4" width="7.41"/>
    <col collapsed="false" customWidth="true" hidden="false" outlineLevel="0" max="32" min="32" style="4" width="6.71"/>
    <col collapsed="false" customWidth="true" hidden="false" outlineLevel="0" max="33" min="33" style="4" width="9.42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false" hidden="false" outlineLevel="0" max="47" min="47" style="4" width="9.13"/>
    <col collapsed="false" customWidth="true" hidden="false" outlineLevel="0" max="48" min="48" style="4" width="7.41"/>
    <col collapsed="false" customWidth="true" hidden="false" outlineLevel="0" max="49" min="49" style="4" width="6.71"/>
    <col collapsed="false" customWidth="true" hidden="false" outlineLevel="0" max="50" min="50" style="4" width="9.42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true" outlineLevel="0" collapsed="false">
      <c r="A5" s="67" t="s">
        <v>39</v>
      </c>
      <c r="B5" s="68" t="s">
        <v>34</v>
      </c>
      <c r="C5" s="66" t="str">
        <f aca="false">T5</f>
        <v>Отдел координации социальной сферы администрации Савинского муниципального района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570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570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3711052040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3711052040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3711052040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Ивановская область,Савинский район, п.Савино, ул.Первомайская, д.22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571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571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572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572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573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574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574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574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575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575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575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576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577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577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5" hidden="false" customHeight="false" outlineLevel="0" collapsed="false">
      <c r="A19" s="67" t="s">
        <v>60</v>
      </c>
      <c r="B19" s="68" t="s">
        <v>40</v>
      </c>
      <c r="C19" s="66" t="s">
        <v>362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/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/>
      <c r="AL19" s="12"/>
      <c r="AM19" s="12"/>
      <c r="AN19" s="12"/>
      <c r="AO19" s="12"/>
      <c r="AP19" s="12"/>
      <c r="AQ19" s="12"/>
      <c r="AR19" s="12"/>
    </row>
    <row r="20" customFormat="false" ht="15" hidden="false" customHeight="false" outlineLevel="0" collapsed="false">
      <c r="A20" s="67" t="s">
        <v>62</v>
      </c>
      <c r="B20" s="68" t="s">
        <v>43</v>
      </c>
      <c r="C20" s="66" t="s">
        <v>159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/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/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578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/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/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576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/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/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0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0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0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0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0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v>0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7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7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7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0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0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0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1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1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1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1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1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1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/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/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/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45.6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0</v>
      </c>
      <c r="H46" s="103"/>
      <c r="I46" s="103" t="n">
        <v>0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0</v>
      </c>
      <c r="Y46" s="35"/>
      <c r="Z46" s="35" t="n">
        <v>0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/>
      <c r="AP46" s="35"/>
      <c r="AQ46" s="35"/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/>
      <c r="AP47" s="35"/>
      <c r="AQ47" s="35"/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/>
      <c r="AP48" s="35"/>
      <c r="AQ48" s="35"/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/>
      <c r="AP49" s="35"/>
      <c r="AQ49" s="35"/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/>
      <c r="AP50" s="35"/>
      <c r="AQ50" s="35"/>
      <c r="AR50" s="35"/>
    </row>
    <row r="51" customFormat="false" ht="29.1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21" t="s">
        <v>105</v>
      </c>
      <c r="Y52" s="21"/>
      <c r="Z52" s="21"/>
      <c r="AA52" s="21"/>
      <c r="AI52" s="36" t="s">
        <v>32</v>
      </c>
      <c r="AJ52" s="37" t="s">
        <v>68</v>
      </c>
      <c r="AK52" s="37"/>
      <c r="AL52" s="37"/>
      <c r="AM52" s="37"/>
      <c r="AN52" s="37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29" t="n">
        <f aca="false">X54+X55+X56+X57</f>
        <v>0</v>
      </c>
      <c r="Y53" s="29"/>
      <c r="Z53" s="29"/>
      <c r="AA53" s="29"/>
      <c r="AI53" s="38" t="s">
        <v>39</v>
      </c>
      <c r="AJ53" s="39" t="s">
        <v>106</v>
      </c>
      <c r="AK53" s="39"/>
      <c r="AL53" s="39"/>
      <c r="AM53" s="39"/>
      <c r="AN53" s="39"/>
      <c r="AO53" s="29"/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41" t="s">
        <v>107</v>
      </c>
      <c r="T54" s="41"/>
      <c r="U54" s="41"/>
      <c r="V54" s="41"/>
      <c r="W54" s="41"/>
      <c r="X54" s="32"/>
      <c r="Y54" s="32"/>
      <c r="Z54" s="32"/>
      <c r="AA54" s="32"/>
      <c r="AI54" s="3" t="s">
        <v>92</v>
      </c>
      <c r="AJ54" s="41" t="s">
        <v>107</v>
      </c>
      <c r="AK54" s="41"/>
      <c r="AL54" s="41"/>
      <c r="AM54" s="41"/>
      <c r="AN54" s="41"/>
      <c r="AO54" s="32"/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41" t="s">
        <v>108</v>
      </c>
      <c r="T55" s="41"/>
      <c r="U55" s="41"/>
      <c r="V55" s="41"/>
      <c r="W55" s="41"/>
      <c r="X55" s="32"/>
      <c r="Y55" s="32"/>
      <c r="Z55" s="32"/>
      <c r="AA55" s="32"/>
      <c r="AI55" s="3" t="s">
        <v>94</v>
      </c>
      <c r="AJ55" s="41" t="s">
        <v>108</v>
      </c>
      <c r="AK55" s="41"/>
      <c r="AL55" s="41"/>
      <c r="AM55" s="41"/>
      <c r="AN55" s="41"/>
      <c r="AO55" s="32"/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41" t="s">
        <v>110</v>
      </c>
      <c r="T56" s="41"/>
      <c r="U56" s="41"/>
      <c r="V56" s="41"/>
      <c r="W56" s="41"/>
      <c r="X56" s="32"/>
      <c r="Y56" s="32"/>
      <c r="Z56" s="32"/>
      <c r="AA56" s="32"/>
      <c r="AI56" s="3" t="s">
        <v>109</v>
      </c>
      <c r="AJ56" s="41" t="s">
        <v>110</v>
      </c>
      <c r="AK56" s="41"/>
      <c r="AL56" s="41"/>
      <c r="AM56" s="41"/>
      <c r="AN56" s="41"/>
      <c r="AO56" s="32"/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41" t="s">
        <v>112</v>
      </c>
      <c r="T57" s="41"/>
      <c r="U57" s="41"/>
      <c r="V57" s="41"/>
      <c r="W57" s="41"/>
      <c r="X57" s="32"/>
      <c r="Y57" s="32"/>
      <c r="Z57" s="32"/>
      <c r="AA57" s="32"/>
      <c r="AI57" s="3" t="s">
        <v>111</v>
      </c>
      <c r="AJ57" s="41" t="s">
        <v>112</v>
      </c>
      <c r="AK57" s="41"/>
      <c r="AL57" s="41"/>
      <c r="AM57" s="41"/>
      <c r="AN57" s="41"/>
      <c r="AO57" s="32"/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  <c r="AI58" s="43" t="s">
        <v>113</v>
      </c>
      <c r="AJ58" s="43"/>
      <c r="AK58" s="43"/>
      <c r="AL58" s="43"/>
      <c r="AM58" s="43"/>
      <c r="AN58" s="43"/>
      <c r="AO58" s="43"/>
      <c r="AP58" s="43"/>
      <c r="AQ58" s="43"/>
      <c r="AR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5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0</v>
      </c>
      <c r="H60" s="179"/>
      <c r="I60" s="179" t="n">
        <v>0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8</v>
      </c>
      <c r="Y60" s="79"/>
      <c r="Z60" s="79" t="n">
        <v>0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/>
      <c r="AP60" s="79"/>
      <c r="AQ60" s="79"/>
      <c r="AR60" s="79"/>
    </row>
    <row r="61" customFormat="false" ht="15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0</v>
      </c>
      <c r="H61" s="179"/>
      <c r="I61" s="179" t="n">
        <v>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8</v>
      </c>
      <c r="Y61" s="79"/>
      <c r="Z61" s="79" t="n">
        <v>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/>
      <c r="AP61" s="79"/>
      <c r="AQ61" s="79"/>
      <c r="AR61" s="79"/>
    </row>
    <row r="62" customFormat="false" ht="15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/>
      <c r="AP62" s="79"/>
      <c r="AQ62" s="79"/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/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/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/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/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3.8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/>
      <c r="AN73" s="54"/>
      <c r="AO73" s="54"/>
      <c r="AP73" s="192"/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0</v>
      </c>
      <c r="F74" s="188"/>
      <c r="G74" s="188"/>
      <c r="H74" s="188" t="n">
        <v>0</v>
      </c>
      <c r="I74" s="188"/>
      <c r="J74" s="188"/>
      <c r="K74" s="189" t="e">
        <f aca="false">(E74*1000)/E73</f>
        <v>#DIV/0!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0</v>
      </c>
      <c r="W74" s="54"/>
      <c r="X74" s="54"/>
      <c r="Y74" s="192" t="n">
        <v>0</v>
      </c>
      <c r="Z74" s="192"/>
      <c r="AA74" s="192"/>
      <c r="AB74" s="55" t="e">
        <f aca="false">(V74*1000)/V73</f>
        <v>#DIV/0!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/>
      <c r="AN74" s="54"/>
      <c r="AO74" s="54"/>
      <c r="AP74" s="192"/>
      <c r="AQ74" s="192"/>
      <c r="AR74" s="192"/>
      <c r="AS74" s="55" t="e">
        <f aca="false">(AM74*1000)/AM73</f>
        <v>#DIV/0!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/>
      <c r="AN75" s="54"/>
      <c r="AO75" s="54"/>
      <c r="AP75" s="192"/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/>
      <c r="AN76" s="54"/>
      <c r="AO76" s="54"/>
      <c r="AP76" s="192"/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/>
      <c r="AN77" s="54"/>
      <c r="AO77" s="54"/>
      <c r="AP77" s="192"/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/>
      <c r="AN78" s="54"/>
      <c r="AO78" s="54"/>
      <c r="AP78" s="192"/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/>
      <c r="AN79" s="54"/>
      <c r="AO79" s="54"/>
      <c r="AP79" s="192"/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/>
      <c r="AN80" s="54"/>
      <c r="AO80" s="54"/>
      <c r="AP80" s="192"/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/>
      <c r="AN81" s="54"/>
      <c r="AO81" s="54"/>
      <c r="AP81" s="192"/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/>
      <c r="AN82" s="54"/>
      <c r="AO82" s="54"/>
      <c r="AP82" s="192"/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/>
      <c r="AN83" s="54"/>
      <c r="AO83" s="54"/>
      <c r="AP83" s="192"/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/>
      <c r="AN84" s="54"/>
      <c r="AO84" s="54"/>
      <c r="AP84" s="192"/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/>
      <c r="AN85" s="54"/>
      <c r="AO85" s="54"/>
      <c r="AP85" s="192"/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/>
      <c r="AN86" s="54"/>
      <c r="AO86" s="54"/>
      <c r="AP86" s="192"/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/>
      <c r="AN87" s="54"/>
      <c r="AO87" s="54"/>
      <c r="AP87" s="192"/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/>
      <c r="AN88" s="54"/>
      <c r="AO88" s="54"/>
      <c r="AP88" s="192"/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/>
      <c r="AN89" s="54"/>
      <c r="AO89" s="54"/>
      <c r="AP89" s="192"/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/>
      <c r="AN90" s="54"/>
      <c r="AO90" s="54"/>
      <c r="AP90" s="192"/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/>
      <c r="AN91" s="54"/>
      <c r="AO91" s="54"/>
      <c r="AP91" s="192"/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/>
      <c r="AN92" s="54"/>
      <c r="AO92" s="54"/>
      <c r="AP92" s="192"/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29.1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48.75" hidden="false" customHeight="true" outlineLevel="0" collapsed="false">
      <c r="A96" s="167" t="s">
        <v>39</v>
      </c>
      <c r="B96" s="230" t="str">
        <f aca="false">C5</f>
        <v>Отдел координации социальной сферы администрации Савинского муниципального района</v>
      </c>
      <c r="C96" s="231" t="str">
        <f aca="false">T96</f>
        <v>Энергосбережение и повышение энергетической эффективности отдела координации социальной сферы администрации Савинского муниципального района Ивановской области</v>
      </c>
      <c r="D96" s="231"/>
      <c r="E96" s="231"/>
      <c r="F96" s="231"/>
      <c r="G96" s="202" t="str">
        <f aca="false">X96</f>
        <v>постановление администрации Савинского МР от 12.03.2025 № 20</v>
      </c>
      <c r="H96" s="202" t="n">
        <f aca="false">Y96</f>
        <v>2025</v>
      </c>
      <c r="I96" s="202" t="n">
        <f aca="false">Z96</f>
        <v>2029</v>
      </c>
      <c r="J96" s="202" t="n">
        <f aca="false">AA96</f>
        <v>5</v>
      </c>
      <c r="K96" s="202" t="str">
        <f aca="false">AB96</f>
        <v>нет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87" t="str">
        <f aca="false">T5</f>
        <v>Отдел координации социальной сферы администрации Савинского муниципального района</v>
      </c>
      <c r="T96" s="288" t="s">
        <v>579</v>
      </c>
      <c r="U96" s="288"/>
      <c r="V96" s="288"/>
      <c r="W96" s="288"/>
      <c r="X96" s="289" t="s">
        <v>580</v>
      </c>
      <c r="Y96" s="112" t="n">
        <v>2025</v>
      </c>
      <c r="Z96" s="112" t="n">
        <v>2029</v>
      </c>
      <c r="AA96" s="112" t="n">
        <v>5</v>
      </c>
      <c r="AB96" s="35" t="s">
        <v>28</v>
      </c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87" t="s">
        <v>581</v>
      </c>
      <c r="AK96" s="288" t="s">
        <v>579</v>
      </c>
      <c r="AL96" s="288"/>
      <c r="AM96" s="288"/>
      <c r="AN96" s="288"/>
      <c r="AO96" s="289" t="s">
        <v>582</v>
      </c>
      <c r="AP96" s="112" t="n">
        <v>2022</v>
      </c>
      <c r="AQ96" s="112" t="n">
        <v>2025</v>
      </c>
      <c r="AR96" s="112" t="n">
        <v>4</v>
      </c>
      <c r="AS96" s="35" t="s">
        <v>28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3.3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6.8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369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370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/>
      <c r="S103" s="32" t="s">
        <v>291</v>
      </c>
      <c r="T103" s="32"/>
      <c r="U103" s="32"/>
      <c r="V103" s="32"/>
      <c r="W103" s="32"/>
      <c r="X103" s="32"/>
      <c r="Y103" s="32"/>
      <c r="Z103" s="75" t="n">
        <v>0</v>
      </c>
      <c r="AA103" s="75" t="n">
        <v>0</v>
      </c>
      <c r="AB103" s="59" t="n">
        <v>0</v>
      </c>
      <c r="AC103" s="59"/>
      <c r="AD103" s="75" t="n">
        <v>0</v>
      </c>
      <c r="AE103" s="75" t="n">
        <v>0</v>
      </c>
      <c r="AF103" s="59" t="n">
        <v>0</v>
      </c>
      <c r="AG103" s="59"/>
      <c r="AI103" s="13"/>
      <c r="AJ103" s="32"/>
      <c r="AK103" s="32"/>
      <c r="AL103" s="32"/>
      <c r="AM103" s="32"/>
      <c r="AN103" s="32"/>
      <c r="AO103" s="32"/>
      <c r="AP103" s="32"/>
      <c r="AQ103" s="75" t="s">
        <v>179</v>
      </c>
      <c r="AR103" s="75" t="s">
        <v>290</v>
      </c>
      <c r="AS103" s="59"/>
      <c r="AT103" s="59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2" t="s">
        <v>369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 t="s">
        <v>292</v>
      </c>
      <c r="AK104" s="9"/>
      <c r="AL104" s="9"/>
      <c r="AM104" s="9"/>
      <c r="AN104" s="9"/>
      <c r="AO104" s="9"/>
      <c r="AP104" s="9"/>
      <c r="AQ104" s="9" t="n">
        <v>0</v>
      </c>
      <c r="AR104" s="9" t="n">
        <v>0</v>
      </c>
      <c r="AS104" s="9" t="n">
        <v>0</v>
      </c>
      <c r="AT104" s="9"/>
      <c r="AU104" s="9"/>
      <c r="AV104" s="9"/>
      <c r="AW104" s="9"/>
      <c r="AX104" s="9"/>
    </row>
    <row r="105" s="253" customFormat="true" ht="21.6" hidden="false" customHeight="true" outlineLevel="0" collapsed="false">
      <c r="A105" s="67" t="s">
        <v>42</v>
      </c>
      <c r="B105" s="123" t="s">
        <v>370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H105" s="252"/>
      <c r="AI105" s="244" t="s">
        <v>42</v>
      </c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5"/>
      <c r="AT105" s="215"/>
      <c r="AU105" s="215"/>
      <c r="AV105" s="215"/>
      <c r="AW105" s="215"/>
      <c r="AX105" s="215"/>
    </row>
    <row r="106" s="253" customFormat="true" ht="31.35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6"/>
      <c r="AT106" s="216"/>
      <c r="AU106" s="216"/>
      <c r="AV106" s="216"/>
      <c r="AW106" s="216"/>
      <c r="AX106" s="216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  <c r="AI107" s="51" t="s">
        <v>185</v>
      </c>
      <c r="AJ107" s="59"/>
      <c r="AK107" s="59"/>
      <c r="AL107" s="59"/>
      <c r="AM107" s="59"/>
      <c r="AN107" s="59"/>
      <c r="AO107" s="59"/>
      <c r="AP107" s="59"/>
      <c r="AQ107" s="75"/>
      <c r="AR107" s="75"/>
      <c r="AS107" s="75"/>
      <c r="AT107" s="75"/>
      <c r="AU107" s="59"/>
      <c r="AV107" s="75"/>
      <c r="AW107" s="32"/>
      <c r="AX107" s="32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AI108" s="3" t="s">
        <v>186</v>
      </c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  <c r="AI115" s="3" t="s">
        <v>42</v>
      </c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  <c r="AI116" s="3" t="s">
        <v>45</v>
      </c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  <c r="AI117" s="3" t="s">
        <v>185</v>
      </c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  <c r="AI118" s="3" t="s">
        <v>186</v>
      </c>
    </row>
  </sheetData>
  <sheetProtection algorithmName="SHA-512" hashValue="ggE+7oCyGnVSKr6tlieL7iNj0cH2eYc3yCMVPJgJb1WpG6HR8e4TaYJR/gClIIkQbkSjQR4Nms1utgHKtZUjog==" saltValue="saVpy0vs8c7PHjX85vLOEA==" spinCount="100000" sheet="true" objects="true" scenarios="true"/>
  <mergeCells count="727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B103:AC103"/>
    <mergeCell ref="AF103:AG103"/>
    <mergeCell ref="AJ103:AP103"/>
    <mergeCell ref="AS103:AT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2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T13" r:id="rId1" display="kms.chastinaelena@yandex.ru"/>
    <hyperlink ref="AK13" r:id="rId2" display="kms.chastinaelena@yandex.ru"/>
  </hyperlinks>
  <printOptions headings="false" gridLines="false" gridLinesSet="true" horizontalCentered="false" verticalCentered="false"/>
  <pageMargins left="0.300694444444444" right="0.440277777777778" top="0.434722222222222" bottom="0.382638888888889" header="0.169444444444444" footer="0.117361111111111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X118"/>
  <sheetViews>
    <sheetView showFormulas="false" showGridLines="true" showRowColHeaders="true" showZeros="true" rightToLeft="false" tabSelected="false" showOutlineSymbols="true" defaultGridColor="true" view="normal" topLeftCell="B79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9.85"/>
    <col collapsed="false" customWidth="true" hidden="false" outlineLevel="0" max="31" min="31" style="4" width="9.42"/>
    <col collapsed="false" customWidth="true" hidden="false" outlineLevel="0" max="32" min="32" style="4" width="9.29"/>
    <col collapsed="false" customWidth="true" hidden="false" outlineLevel="0" max="33" min="33" style="4" width="9.71"/>
    <col collapsed="false" customWidth="false" hidden="false" outlineLevel="0" max="34" min="34" style="156" width="9.13"/>
    <col collapsed="false" customWidth="true" hidden="false" outlineLevel="0" max="35" min="35" style="3" width="7.15"/>
    <col collapsed="false" customWidth="true" hidden="false" outlineLevel="0" max="36" min="36" style="4" width="31.69"/>
    <col collapsed="false" customWidth="true" hidden="false" outlineLevel="0" max="37" min="37" style="4" width="10.29"/>
    <col collapsed="false" customWidth="true" hidden="false" outlineLevel="0" max="38" min="38" style="4" width="10.85"/>
    <col collapsed="false" customWidth="false" hidden="false" outlineLevel="0" max="40" min="39" style="4" width="9.13"/>
    <col collapsed="false" customWidth="true" hidden="false" outlineLevel="0" max="42" min="41" style="4" width="11.99"/>
    <col collapsed="false" customWidth="true" hidden="false" outlineLevel="0" max="43" min="43" style="4" width="11.86"/>
    <col collapsed="false" customWidth="true" hidden="false" outlineLevel="0" max="44" min="44" style="4" width="13.02"/>
    <col collapsed="false" customWidth="true" hidden="false" outlineLevel="0" max="45" min="45" style="4" width="13.14"/>
    <col collapsed="false" customWidth="true" hidden="false" outlineLevel="0" max="46" min="46" style="4" width="11.71"/>
    <col collapsed="false" customWidth="true" hidden="false" outlineLevel="0" max="47" min="47" style="4" width="9.85"/>
    <col collapsed="false" customWidth="true" hidden="false" outlineLevel="0" max="48" min="48" style="4" width="9.42"/>
    <col collapsed="false" customWidth="true" hidden="false" outlineLevel="0" max="49" min="49" style="4" width="9.29"/>
    <col collapsed="false" customWidth="true" hidden="false" outlineLevel="0" max="50" min="50" style="4" width="9.71"/>
    <col collapsed="false" customWidth="false" hidden="false" outlineLevel="0" max="273" min="51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  <c r="AI1" s="5"/>
      <c r="AJ1" s="5"/>
      <c r="AK1" s="6" t="s">
        <v>263</v>
      </c>
      <c r="AL1" s="6"/>
      <c r="AM1" s="6"/>
      <c r="AN1" s="6"/>
      <c r="AO1" s="6"/>
      <c r="AP1" s="6"/>
      <c r="AQ1" s="6"/>
      <c r="AR1" s="6"/>
      <c r="AS1" s="4"/>
      <c r="AT1" s="4"/>
      <c r="AU1" s="4"/>
      <c r="AV1" s="4"/>
      <c r="AW1" s="4"/>
      <c r="AX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  <c r="AI2" s="8" t="n">
        <v>2023</v>
      </c>
      <c r="AJ2" s="8"/>
      <c r="AK2" s="8"/>
      <c r="AL2" s="8"/>
      <c r="AM2" s="8"/>
      <c r="AN2" s="8"/>
      <c r="AO2" s="8"/>
      <c r="AP2" s="8"/>
      <c r="AQ2" s="8"/>
      <c r="AR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  <c r="AI3" s="9" t="s">
        <v>264</v>
      </c>
      <c r="AJ3" s="9"/>
      <c r="AK3" s="9"/>
      <c r="AL3" s="9"/>
      <c r="AM3" s="9"/>
      <c r="AN3" s="9"/>
      <c r="AO3" s="9"/>
      <c r="AP3" s="9"/>
      <c r="AQ3" s="9"/>
      <c r="AR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  <c r="AI4" s="10" t="s">
        <v>32</v>
      </c>
      <c r="AJ4" s="11" t="s">
        <v>33</v>
      </c>
      <c r="AK4" s="12"/>
      <c r="AL4" s="12"/>
      <c r="AM4" s="12"/>
      <c r="AN4" s="12"/>
      <c r="AO4" s="12"/>
      <c r="AP4" s="12"/>
      <c r="AQ4" s="12"/>
      <c r="AR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Отдел образования администрации Савинского муниципального района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583</v>
      </c>
      <c r="U5" s="12"/>
      <c r="V5" s="12"/>
      <c r="W5" s="12"/>
      <c r="X5" s="12"/>
      <c r="Y5" s="12"/>
      <c r="Z5" s="12"/>
      <c r="AA5" s="12"/>
      <c r="AI5" s="13" t="s">
        <v>39</v>
      </c>
      <c r="AJ5" s="14" t="s">
        <v>34</v>
      </c>
      <c r="AK5" s="12" t="s">
        <v>583</v>
      </c>
      <c r="AL5" s="12"/>
      <c r="AM5" s="12"/>
      <c r="AN5" s="12"/>
      <c r="AO5" s="12"/>
      <c r="AP5" s="12"/>
      <c r="AQ5" s="12"/>
      <c r="AR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3722002080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3722002080</v>
      </c>
      <c r="U6" s="12"/>
      <c r="V6" s="12"/>
      <c r="W6" s="12"/>
      <c r="X6" s="12"/>
      <c r="Y6" s="12"/>
      <c r="Z6" s="12"/>
      <c r="AA6" s="12"/>
      <c r="AI6" s="13" t="n">
        <v>2</v>
      </c>
      <c r="AJ6" s="14" t="s">
        <v>35</v>
      </c>
      <c r="AK6" s="12" t="n">
        <v>3722002080</v>
      </c>
      <c r="AL6" s="12"/>
      <c r="AM6" s="12"/>
      <c r="AN6" s="12"/>
      <c r="AO6" s="12"/>
      <c r="AP6" s="12"/>
      <c r="AQ6" s="12"/>
      <c r="AR6" s="12"/>
    </row>
    <row r="7" customFormat="false" ht="15" hidden="false" customHeight="true" outlineLevel="0" collapsed="false">
      <c r="A7" s="67" t="n">
        <v>3</v>
      </c>
      <c r="B7" s="68" t="s">
        <v>36</v>
      </c>
      <c r="C7" s="69" t="str">
        <f aca="false">T7</f>
        <v>155710 Ивановская область, Савинский район, п. Савино ул. Первомайская д. 22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584</v>
      </c>
      <c r="U7" s="15"/>
      <c r="V7" s="15"/>
      <c r="W7" s="15"/>
      <c r="X7" s="15"/>
      <c r="Y7" s="15"/>
      <c r="Z7" s="15"/>
      <c r="AA7" s="15"/>
      <c r="AI7" s="13" t="n">
        <v>3</v>
      </c>
      <c r="AJ7" s="14" t="s">
        <v>36</v>
      </c>
      <c r="AK7" s="15" t="s">
        <v>584</v>
      </c>
      <c r="AL7" s="15"/>
      <c r="AM7" s="15"/>
      <c r="AN7" s="15"/>
      <c r="AO7" s="15"/>
      <c r="AP7" s="15"/>
      <c r="AQ7" s="15"/>
      <c r="AR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  <c r="AI8" s="9" t="s">
        <v>38</v>
      </c>
      <c r="AJ8" s="9"/>
      <c r="AK8" s="9"/>
      <c r="AL8" s="9"/>
      <c r="AM8" s="9"/>
      <c r="AN8" s="9"/>
      <c r="AO8" s="9"/>
      <c r="AP8" s="9"/>
      <c r="AQ8" s="9"/>
      <c r="AR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  <c r="AI9" s="16" t="s">
        <v>32</v>
      </c>
      <c r="AJ9" s="11" t="s">
        <v>33</v>
      </c>
      <c r="AK9" s="12"/>
      <c r="AL9" s="12"/>
      <c r="AM9" s="12"/>
      <c r="AN9" s="12"/>
      <c r="AO9" s="12"/>
      <c r="AP9" s="12"/>
      <c r="AQ9" s="12"/>
      <c r="AR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585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586</v>
      </c>
      <c r="U10" s="12"/>
      <c r="V10" s="12"/>
      <c r="W10" s="12"/>
      <c r="X10" s="12"/>
      <c r="Y10" s="12"/>
      <c r="Z10" s="12"/>
      <c r="AA10" s="12"/>
      <c r="AI10" s="13" t="s">
        <v>39</v>
      </c>
      <c r="AJ10" s="14" t="s">
        <v>40</v>
      </c>
      <c r="AK10" s="12" t="s">
        <v>586</v>
      </c>
      <c r="AL10" s="12"/>
      <c r="AM10" s="12"/>
      <c r="AN10" s="12"/>
      <c r="AO10" s="12"/>
      <c r="AP10" s="12"/>
      <c r="AQ10" s="12"/>
      <c r="AR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587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587</v>
      </c>
      <c r="U11" s="12"/>
      <c r="V11" s="12"/>
      <c r="W11" s="12"/>
      <c r="X11" s="12"/>
      <c r="Y11" s="12"/>
      <c r="Z11" s="12"/>
      <c r="AA11" s="12"/>
      <c r="AI11" s="13" t="s">
        <v>42</v>
      </c>
      <c r="AJ11" s="14" t="s">
        <v>43</v>
      </c>
      <c r="AK11" s="12" t="s">
        <v>587</v>
      </c>
      <c r="AL11" s="12"/>
      <c r="AM11" s="12"/>
      <c r="AN11" s="12"/>
      <c r="AO11" s="12"/>
      <c r="AP11" s="12"/>
      <c r="AQ11" s="12"/>
      <c r="AR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588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588</v>
      </c>
      <c r="U12" s="12"/>
      <c r="V12" s="12"/>
      <c r="W12" s="12"/>
      <c r="X12" s="12"/>
      <c r="Y12" s="12"/>
      <c r="Z12" s="12"/>
      <c r="AA12" s="12"/>
      <c r="AI12" s="13" t="s">
        <v>45</v>
      </c>
      <c r="AJ12" s="14" t="s">
        <v>46</v>
      </c>
      <c r="AK12" s="12" t="s">
        <v>588</v>
      </c>
      <c r="AL12" s="12"/>
      <c r="AM12" s="12"/>
      <c r="AN12" s="12"/>
      <c r="AO12" s="12"/>
      <c r="AP12" s="12"/>
      <c r="AQ12" s="12"/>
      <c r="AR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589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589</v>
      </c>
      <c r="U13" s="17"/>
      <c r="V13" s="17"/>
      <c r="W13" s="17"/>
      <c r="X13" s="17"/>
      <c r="Y13" s="17"/>
      <c r="Z13" s="17"/>
      <c r="AA13" s="17"/>
      <c r="AI13" s="13" t="s">
        <v>47</v>
      </c>
      <c r="AJ13" s="14" t="s">
        <v>48</v>
      </c>
      <c r="AK13" s="17" t="s">
        <v>589</v>
      </c>
      <c r="AL13" s="17"/>
      <c r="AM13" s="17"/>
      <c r="AN13" s="17"/>
      <c r="AO13" s="17"/>
      <c r="AP13" s="17"/>
      <c r="AQ13" s="17"/>
      <c r="AR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  <c r="AI14" s="13" t="s">
        <v>50</v>
      </c>
      <c r="AJ14" s="18" t="s">
        <v>51</v>
      </c>
      <c r="AK14" s="18"/>
      <c r="AL14" s="18"/>
      <c r="AM14" s="18"/>
      <c r="AN14" s="18"/>
      <c r="AO14" s="18"/>
      <c r="AP14" s="18"/>
      <c r="AQ14" s="18"/>
      <c r="AR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  <c r="AI15" s="13" t="s">
        <v>52</v>
      </c>
      <c r="AJ15" s="14" t="s">
        <v>53</v>
      </c>
      <c r="AK15" s="12"/>
      <c r="AL15" s="12"/>
      <c r="AM15" s="12"/>
      <c r="AN15" s="12"/>
      <c r="AO15" s="12"/>
      <c r="AP15" s="12"/>
      <c r="AQ15" s="12"/>
      <c r="AR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  <c r="AI16" s="13" t="s">
        <v>54</v>
      </c>
      <c r="AJ16" s="14" t="s">
        <v>55</v>
      </c>
      <c r="AK16" s="12"/>
      <c r="AL16" s="12"/>
      <c r="AM16" s="12"/>
      <c r="AN16" s="12"/>
      <c r="AO16" s="12"/>
      <c r="AP16" s="12"/>
      <c r="AQ16" s="12"/>
      <c r="AR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  <c r="AI17" s="13" t="s">
        <v>56</v>
      </c>
      <c r="AJ17" s="14" t="s">
        <v>57</v>
      </c>
      <c r="AK17" s="12"/>
      <c r="AL17" s="12"/>
      <c r="AM17" s="12"/>
      <c r="AN17" s="12"/>
      <c r="AO17" s="12"/>
      <c r="AP17" s="12"/>
      <c r="AQ17" s="12"/>
      <c r="AR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  <c r="AI18" s="13" t="s">
        <v>58</v>
      </c>
      <c r="AJ18" s="19" t="s">
        <v>59</v>
      </c>
      <c r="AK18" s="19"/>
      <c r="AL18" s="19"/>
      <c r="AM18" s="19"/>
      <c r="AN18" s="19"/>
      <c r="AO18" s="19"/>
      <c r="AP18" s="19"/>
      <c r="AQ18" s="19"/>
      <c r="AR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585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586</v>
      </c>
      <c r="U19" s="12"/>
      <c r="V19" s="12"/>
      <c r="W19" s="12"/>
      <c r="X19" s="12"/>
      <c r="Y19" s="12"/>
      <c r="Z19" s="12"/>
      <c r="AA19" s="12"/>
      <c r="AI19" s="13" t="s">
        <v>60</v>
      </c>
      <c r="AJ19" s="14" t="s">
        <v>40</v>
      </c>
      <c r="AK19" s="12" t="s">
        <v>586</v>
      </c>
      <c r="AL19" s="12"/>
      <c r="AM19" s="12"/>
      <c r="AN19" s="12"/>
      <c r="AO19" s="12"/>
      <c r="AP19" s="12"/>
      <c r="AQ19" s="12"/>
      <c r="AR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587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587</v>
      </c>
      <c r="U20" s="12"/>
      <c r="V20" s="12"/>
      <c r="W20" s="12"/>
      <c r="X20" s="12"/>
      <c r="Y20" s="12"/>
      <c r="Z20" s="12"/>
      <c r="AA20" s="12"/>
      <c r="AI20" s="13" t="s">
        <v>62</v>
      </c>
      <c r="AJ20" s="14" t="s">
        <v>43</v>
      </c>
      <c r="AK20" s="12" t="s">
        <v>587</v>
      </c>
      <c r="AL20" s="12"/>
      <c r="AM20" s="12"/>
      <c r="AN20" s="12"/>
      <c r="AO20" s="12"/>
      <c r="AP20" s="12"/>
      <c r="AQ20" s="12"/>
      <c r="AR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588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588</v>
      </c>
      <c r="U21" s="12"/>
      <c r="V21" s="12"/>
      <c r="W21" s="12"/>
      <c r="X21" s="12"/>
      <c r="Y21" s="12"/>
      <c r="Z21" s="12"/>
      <c r="AA21" s="12"/>
      <c r="AI21" s="13" t="s">
        <v>64</v>
      </c>
      <c r="AJ21" s="14" t="s">
        <v>46</v>
      </c>
      <c r="AK21" s="12" t="s">
        <v>588</v>
      </c>
      <c r="AL21" s="12"/>
      <c r="AM21" s="12"/>
      <c r="AN21" s="12"/>
      <c r="AO21" s="12"/>
      <c r="AP21" s="12"/>
      <c r="AQ21" s="12"/>
      <c r="AR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589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589</v>
      </c>
      <c r="U22" s="17"/>
      <c r="V22" s="17"/>
      <c r="W22" s="17"/>
      <c r="X22" s="17"/>
      <c r="Y22" s="17"/>
      <c r="Z22" s="17"/>
      <c r="AA22" s="17"/>
      <c r="AI22" s="13" t="s">
        <v>65</v>
      </c>
      <c r="AJ22" s="14" t="s">
        <v>48</v>
      </c>
      <c r="AK22" s="17" t="s">
        <v>589</v>
      </c>
      <c r="AL22" s="17"/>
      <c r="AM22" s="17"/>
      <c r="AN22" s="17"/>
      <c r="AO22" s="17"/>
      <c r="AP22" s="17"/>
      <c r="AQ22" s="17"/>
      <c r="AR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  <c r="AI23" s="9" t="s">
        <v>67</v>
      </c>
      <c r="AJ23" s="9"/>
      <c r="AK23" s="9"/>
      <c r="AL23" s="9"/>
      <c r="AM23" s="9"/>
      <c r="AN23" s="9"/>
      <c r="AO23" s="9"/>
      <c r="AP23" s="9"/>
      <c r="AQ23" s="9"/>
      <c r="AR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  <c r="AI24" s="20" t="s">
        <v>32</v>
      </c>
      <c r="AJ24" s="21" t="s">
        <v>68</v>
      </c>
      <c r="AK24" s="21"/>
      <c r="AL24" s="21"/>
      <c r="AM24" s="21"/>
      <c r="AN24" s="21"/>
      <c r="AO24" s="12" t="s">
        <v>69</v>
      </c>
      <c r="AP24" s="12"/>
      <c r="AQ24" s="12"/>
      <c r="AR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74" t="s">
        <v>70</v>
      </c>
      <c r="T25" s="74"/>
      <c r="U25" s="74"/>
      <c r="V25" s="74"/>
      <c r="W25" s="74"/>
      <c r="X25" s="75" t="n">
        <v>1</v>
      </c>
      <c r="Y25" s="75"/>
      <c r="Z25" s="75"/>
      <c r="AA25" s="75"/>
      <c r="AI25" s="13" t="s">
        <v>39</v>
      </c>
      <c r="AJ25" s="74" t="s">
        <v>70</v>
      </c>
      <c r="AK25" s="74"/>
      <c r="AL25" s="74"/>
      <c r="AM25" s="74"/>
      <c r="AN25" s="74"/>
      <c r="AO25" s="75" t="n">
        <v>1</v>
      </c>
      <c r="AP25" s="75"/>
      <c r="AQ25" s="75"/>
      <c r="AR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74" t="s">
        <v>71</v>
      </c>
      <c r="T26" s="74"/>
      <c r="U26" s="74"/>
      <c r="V26" s="74"/>
      <c r="W26" s="74"/>
      <c r="X26" s="75" t="n">
        <v>1</v>
      </c>
      <c r="Y26" s="75"/>
      <c r="Z26" s="75"/>
      <c r="AA26" s="75"/>
      <c r="AI26" s="13" t="s">
        <v>42</v>
      </c>
      <c r="AJ26" s="74" t="s">
        <v>71</v>
      </c>
      <c r="AK26" s="74"/>
      <c r="AL26" s="74"/>
      <c r="AM26" s="74"/>
      <c r="AN26" s="74"/>
      <c r="AO26" s="75" t="n">
        <v>1</v>
      </c>
      <c r="AP26" s="75"/>
      <c r="AQ26" s="75"/>
      <c r="AR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0</v>
      </c>
      <c r="H27" s="163"/>
      <c r="I27" s="163"/>
      <c r="J27" s="163"/>
      <c r="R27" s="13" t="s">
        <v>45</v>
      </c>
      <c r="S27" s="74" t="s">
        <v>72</v>
      </c>
      <c r="T27" s="74"/>
      <c r="U27" s="74"/>
      <c r="V27" s="74"/>
      <c r="W27" s="74"/>
      <c r="X27" s="75" t="n">
        <v>0</v>
      </c>
      <c r="Y27" s="75"/>
      <c r="Z27" s="75"/>
      <c r="AA27" s="75"/>
      <c r="AI27" s="13" t="s">
        <v>45</v>
      </c>
      <c r="AJ27" s="74" t="s">
        <v>72</v>
      </c>
      <c r="AK27" s="74"/>
      <c r="AL27" s="74"/>
      <c r="AM27" s="74"/>
      <c r="AN27" s="74"/>
      <c r="AO27" s="75" t="n">
        <v>0</v>
      </c>
      <c r="AP27" s="75"/>
      <c r="AQ27" s="75"/>
      <c r="AR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0</v>
      </c>
      <c r="H28" s="26"/>
      <c r="I28" s="26"/>
      <c r="J28" s="26"/>
      <c r="R28" s="24" t="s">
        <v>47</v>
      </c>
      <c r="S28" s="76" t="s">
        <v>73</v>
      </c>
      <c r="T28" s="76"/>
      <c r="U28" s="76"/>
      <c r="V28" s="76"/>
      <c r="W28" s="76"/>
      <c r="X28" s="77" t="n">
        <f aca="false">X29+X32</f>
        <v>0</v>
      </c>
      <c r="Y28" s="77"/>
      <c r="Z28" s="77"/>
      <c r="AA28" s="77"/>
      <c r="AI28" s="24" t="s">
        <v>47</v>
      </c>
      <c r="AJ28" s="76" t="s">
        <v>73</v>
      </c>
      <c r="AK28" s="76"/>
      <c r="AL28" s="76"/>
      <c r="AM28" s="76"/>
      <c r="AN28" s="76"/>
      <c r="AO28" s="77" t="n">
        <v>0</v>
      </c>
      <c r="AP28" s="77"/>
      <c r="AQ28" s="77"/>
      <c r="AR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76" t="s">
        <v>75</v>
      </c>
      <c r="T29" s="76"/>
      <c r="U29" s="76"/>
      <c r="V29" s="76"/>
      <c r="W29" s="76"/>
      <c r="X29" s="77" t="n">
        <f aca="false">X30+X31</f>
        <v>0</v>
      </c>
      <c r="Y29" s="77"/>
      <c r="Z29" s="77"/>
      <c r="AA29" s="77"/>
      <c r="AI29" s="24" t="s">
        <v>74</v>
      </c>
      <c r="AJ29" s="76" t="s">
        <v>75</v>
      </c>
      <c r="AK29" s="76"/>
      <c r="AL29" s="76"/>
      <c r="AM29" s="76"/>
      <c r="AN29" s="76"/>
      <c r="AO29" s="77" t="n">
        <v>0</v>
      </c>
      <c r="AP29" s="77"/>
      <c r="AQ29" s="77"/>
      <c r="AR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74" t="s">
        <v>77</v>
      </c>
      <c r="T30" s="74"/>
      <c r="U30" s="74"/>
      <c r="V30" s="74"/>
      <c r="W30" s="74"/>
      <c r="X30" s="75" t="n">
        <v>0</v>
      </c>
      <c r="Y30" s="75"/>
      <c r="Z30" s="75"/>
      <c r="AA30" s="75"/>
      <c r="AI30" s="13" t="s">
        <v>76</v>
      </c>
      <c r="AJ30" s="74" t="s">
        <v>77</v>
      </c>
      <c r="AK30" s="74"/>
      <c r="AL30" s="74"/>
      <c r="AM30" s="74"/>
      <c r="AN30" s="74"/>
      <c r="AO30" s="75" t="n">
        <v>0</v>
      </c>
      <c r="AP30" s="75"/>
      <c r="AQ30" s="75"/>
      <c r="AR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74" t="s">
        <v>79</v>
      </c>
      <c r="T31" s="74"/>
      <c r="U31" s="74"/>
      <c r="V31" s="74"/>
      <c r="W31" s="74"/>
      <c r="X31" s="75" t="n">
        <v>0</v>
      </c>
      <c r="Y31" s="75"/>
      <c r="Z31" s="75"/>
      <c r="AA31" s="75"/>
      <c r="AI31" s="13" t="s">
        <v>78</v>
      </c>
      <c r="AJ31" s="74" t="s">
        <v>79</v>
      </c>
      <c r="AK31" s="74"/>
      <c r="AL31" s="74"/>
      <c r="AM31" s="74"/>
      <c r="AN31" s="74"/>
      <c r="AO31" s="75" t="n">
        <v>0</v>
      </c>
      <c r="AP31" s="75"/>
      <c r="AQ31" s="75"/>
      <c r="AR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74" t="s">
        <v>81</v>
      </c>
      <c r="T32" s="74"/>
      <c r="U32" s="74"/>
      <c r="V32" s="74"/>
      <c r="W32" s="74"/>
      <c r="X32" s="75" t="n">
        <v>0</v>
      </c>
      <c r="Y32" s="75"/>
      <c r="Z32" s="75"/>
      <c r="AA32" s="75"/>
      <c r="AI32" s="13" t="s">
        <v>80</v>
      </c>
      <c r="AJ32" s="74" t="s">
        <v>81</v>
      </c>
      <c r="AK32" s="74"/>
      <c r="AL32" s="74"/>
      <c r="AM32" s="74"/>
      <c r="AN32" s="74"/>
      <c r="AO32" s="75" t="n">
        <v>0</v>
      </c>
      <c r="AP32" s="75"/>
      <c r="AQ32" s="75"/>
      <c r="AR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19</v>
      </c>
      <c r="H33" s="163"/>
      <c r="I33" s="163"/>
      <c r="J33" s="163"/>
      <c r="R33" s="13" t="s">
        <v>50</v>
      </c>
      <c r="S33" s="74" t="s">
        <v>82</v>
      </c>
      <c r="T33" s="74"/>
      <c r="U33" s="74"/>
      <c r="V33" s="74"/>
      <c r="W33" s="74"/>
      <c r="X33" s="75" t="n">
        <v>14</v>
      </c>
      <c r="Y33" s="75"/>
      <c r="Z33" s="75"/>
      <c r="AA33" s="75"/>
      <c r="AI33" s="13" t="s">
        <v>50</v>
      </c>
      <c r="AJ33" s="74" t="s">
        <v>82</v>
      </c>
      <c r="AK33" s="74"/>
      <c r="AL33" s="74"/>
      <c r="AM33" s="74"/>
      <c r="AN33" s="74"/>
      <c r="AO33" s="75" t="n">
        <v>15</v>
      </c>
      <c r="AP33" s="75"/>
      <c r="AQ33" s="75"/>
      <c r="AR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74" t="s">
        <v>83</v>
      </c>
      <c r="T34" s="74"/>
      <c r="U34" s="74"/>
      <c r="V34" s="74"/>
      <c r="W34" s="74"/>
      <c r="X34" s="75" t="n">
        <v>0</v>
      </c>
      <c r="Y34" s="75"/>
      <c r="Z34" s="75"/>
      <c r="AA34" s="75"/>
      <c r="AI34" s="13" t="s">
        <v>58</v>
      </c>
      <c r="AJ34" s="74" t="s">
        <v>83</v>
      </c>
      <c r="AK34" s="74"/>
      <c r="AL34" s="74"/>
      <c r="AM34" s="74"/>
      <c r="AN34" s="74"/>
      <c r="AO34" s="75" t="n">
        <v>0</v>
      </c>
      <c r="AP34" s="75"/>
      <c r="AQ34" s="75"/>
      <c r="AR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0</v>
      </c>
      <c r="H35" s="163"/>
      <c r="I35" s="163"/>
      <c r="J35" s="163"/>
      <c r="R35" s="13" t="s">
        <v>272</v>
      </c>
      <c r="S35" s="74" t="s">
        <v>273</v>
      </c>
      <c r="T35" s="74"/>
      <c r="U35" s="74"/>
      <c r="V35" s="74"/>
      <c r="W35" s="74"/>
      <c r="X35" s="59" t="n">
        <v>0</v>
      </c>
      <c r="Y35" s="59"/>
      <c r="Z35" s="59"/>
      <c r="AA35" s="59"/>
      <c r="AI35" s="13" t="s">
        <v>272</v>
      </c>
      <c r="AJ35" s="74" t="s">
        <v>273</v>
      </c>
      <c r="AK35" s="74"/>
      <c r="AL35" s="74"/>
      <c r="AM35" s="74"/>
      <c r="AN35" s="74"/>
      <c r="AO35" s="59" t="n">
        <v>0</v>
      </c>
      <c r="AP35" s="59"/>
      <c r="AQ35" s="59"/>
      <c r="AR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1</v>
      </c>
      <c r="H36" s="163"/>
      <c r="I36" s="163"/>
      <c r="J36" s="163"/>
      <c r="K36" s="155" t="n">
        <f aca="false">AB36</f>
        <v>0</v>
      </c>
      <c r="R36" s="13" t="s">
        <v>274</v>
      </c>
      <c r="S36" s="74" t="s">
        <v>275</v>
      </c>
      <c r="T36" s="74"/>
      <c r="U36" s="74"/>
      <c r="V36" s="74"/>
      <c r="W36" s="74"/>
      <c r="X36" s="59" t="n">
        <v>1</v>
      </c>
      <c r="Y36" s="59"/>
      <c r="Z36" s="59"/>
      <c r="AA36" s="59"/>
      <c r="AI36" s="13" t="s">
        <v>274</v>
      </c>
      <c r="AJ36" s="74" t="s">
        <v>275</v>
      </c>
      <c r="AK36" s="74"/>
      <c r="AL36" s="74"/>
      <c r="AM36" s="74"/>
      <c r="AN36" s="74"/>
      <c r="AO36" s="59" t="n">
        <v>1</v>
      </c>
      <c r="AP36" s="59"/>
      <c r="AQ36" s="59"/>
      <c r="AR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1</v>
      </c>
      <c r="H37" s="163"/>
      <c r="I37" s="163"/>
      <c r="J37" s="163"/>
      <c r="K37" s="155" t="n">
        <f aca="false">AB37</f>
        <v>0</v>
      </c>
      <c r="R37" s="13" t="s">
        <v>86</v>
      </c>
      <c r="S37" s="74" t="s">
        <v>276</v>
      </c>
      <c r="T37" s="74"/>
      <c r="U37" s="74"/>
      <c r="V37" s="74"/>
      <c r="W37" s="74"/>
      <c r="X37" s="59" t="n">
        <v>1</v>
      </c>
      <c r="Y37" s="59"/>
      <c r="Z37" s="59"/>
      <c r="AA37" s="59"/>
      <c r="AI37" s="13" t="s">
        <v>86</v>
      </c>
      <c r="AJ37" s="74" t="s">
        <v>276</v>
      </c>
      <c r="AK37" s="74"/>
      <c r="AL37" s="74"/>
      <c r="AM37" s="74"/>
      <c r="AN37" s="74"/>
      <c r="AO37" s="59" t="n">
        <v>1</v>
      </c>
      <c r="AP37" s="59"/>
      <c r="AQ37" s="59"/>
      <c r="AR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74" t="s">
        <v>278</v>
      </c>
      <c r="T38" s="74"/>
      <c r="U38" s="74"/>
      <c r="V38" s="74"/>
      <c r="W38" s="74"/>
      <c r="X38" s="59" t="n">
        <v>1</v>
      </c>
      <c r="Y38" s="59"/>
      <c r="Z38" s="59"/>
      <c r="AA38" s="59"/>
      <c r="AI38" s="13" t="s">
        <v>277</v>
      </c>
      <c r="AJ38" s="74" t="s">
        <v>278</v>
      </c>
      <c r="AK38" s="74"/>
      <c r="AL38" s="74"/>
      <c r="AM38" s="74"/>
      <c r="AN38" s="74"/>
      <c r="AO38" s="59" t="n">
        <v>1</v>
      </c>
      <c r="AP38" s="59"/>
      <c r="AQ38" s="59"/>
      <c r="AR38" s="59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  <c r="AI39" s="9" t="s">
        <v>89</v>
      </c>
      <c r="AJ39" s="9"/>
      <c r="AK39" s="9"/>
      <c r="AL39" s="9"/>
      <c r="AM39" s="9"/>
      <c r="AN39" s="9"/>
      <c r="AO39" s="9"/>
      <c r="AP39" s="9"/>
      <c r="AQ39" s="9"/>
      <c r="AR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  <c r="AI40" s="20" t="s">
        <v>32</v>
      </c>
      <c r="AJ40" s="21" t="s">
        <v>68</v>
      </c>
      <c r="AK40" s="21"/>
      <c r="AL40" s="21"/>
      <c r="AM40" s="21"/>
      <c r="AN40" s="21"/>
      <c r="AO40" s="21" t="s">
        <v>69</v>
      </c>
      <c r="AP40" s="21"/>
      <c r="AQ40" s="21"/>
      <c r="AR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  <c r="AI41" s="27" t="s">
        <v>39</v>
      </c>
      <c r="AJ41" s="28" t="s">
        <v>90</v>
      </c>
      <c r="AK41" s="28"/>
      <c r="AL41" s="28"/>
      <c r="AM41" s="28"/>
      <c r="AN41" s="28"/>
      <c r="AO41" s="29" t="n">
        <v>0</v>
      </c>
      <c r="AP41" s="29"/>
      <c r="AQ41" s="29"/>
      <c r="AR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  <c r="AI42" s="30" t="s">
        <v>92</v>
      </c>
      <c r="AJ42" s="31" t="s">
        <v>93</v>
      </c>
      <c r="AK42" s="31"/>
      <c r="AL42" s="31"/>
      <c r="AM42" s="31"/>
      <c r="AN42" s="31"/>
      <c r="AO42" s="32" t="n">
        <v>0</v>
      </c>
      <c r="AP42" s="32"/>
      <c r="AQ42" s="32"/>
      <c r="AR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  <c r="AI43" s="30" t="s">
        <v>94</v>
      </c>
      <c r="AJ43" s="31" t="s">
        <v>95</v>
      </c>
      <c r="AK43" s="31"/>
      <c r="AL43" s="31"/>
      <c r="AM43" s="31"/>
      <c r="AN43" s="31"/>
      <c r="AO43" s="32" t="n">
        <v>0</v>
      </c>
      <c r="AP43" s="32"/>
      <c r="AQ43" s="32"/>
      <c r="AR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  <c r="AI44" s="9" t="s">
        <v>96</v>
      </c>
      <c r="AJ44" s="9"/>
      <c r="AK44" s="9"/>
      <c r="AL44" s="9"/>
      <c r="AM44" s="9"/>
      <c r="AN44" s="9"/>
      <c r="AO44" s="9"/>
      <c r="AP44" s="9"/>
      <c r="AQ44" s="9"/>
      <c r="AR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  <c r="AI45" s="16" t="s">
        <v>32</v>
      </c>
      <c r="AJ45" s="21" t="s">
        <v>68</v>
      </c>
      <c r="AK45" s="21"/>
      <c r="AL45" s="21"/>
      <c r="AM45" s="21"/>
      <c r="AN45" s="21"/>
      <c r="AO45" s="33" t="s">
        <v>97</v>
      </c>
      <c r="AP45" s="33"/>
      <c r="AQ45" s="33" t="s">
        <v>98</v>
      </c>
      <c r="AR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0</v>
      </c>
      <c r="H46" s="103"/>
      <c r="I46" s="103" t="n">
        <v>0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0</v>
      </c>
      <c r="Y46" s="35"/>
      <c r="Z46" s="35" t="n">
        <v>0</v>
      </c>
      <c r="AA46" s="35"/>
      <c r="AI46" s="30" t="s">
        <v>39</v>
      </c>
      <c r="AJ46" s="34" t="s">
        <v>99</v>
      </c>
      <c r="AK46" s="34"/>
      <c r="AL46" s="34"/>
      <c r="AM46" s="34"/>
      <c r="AN46" s="34"/>
      <c r="AO46" s="35" t="n">
        <v>0</v>
      </c>
      <c r="AP46" s="35"/>
      <c r="AQ46" s="35" t="n">
        <v>0</v>
      </c>
      <c r="AR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  <c r="AI47" s="30" t="s">
        <v>42</v>
      </c>
      <c r="AJ47" s="34" t="s">
        <v>100</v>
      </c>
      <c r="AK47" s="34"/>
      <c r="AL47" s="34"/>
      <c r="AM47" s="34"/>
      <c r="AN47" s="34"/>
      <c r="AO47" s="35" t="n">
        <v>0</v>
      </c>
      <c r="AP47" s="35"/>
      <c r="AQ47" s="35" t="n">
        <v>0</v>
      </c>
      <c r="AR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  <c r="AI48" s="30" t="s">
        <v>45</v>
      </c>
      <c r="AJ48" s="34" t="s">
        <v>101</v>
      </c>
      <c r="AK48" s="34"/>
      <c r="AL48" s="34"/>
      <c r="AM48" s="34"/>
      <c r="AN48" s="34"/>
      <c r="AO48" s="35" t="n">
        <v>0</v>
      </c>
      <c r="AP48" s="35"/>
      <c r="AQ48" s="35" t="n">
        <v>0</v>
      </c>
      <c r="AR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  <c r="AI49" s="30" t="s">
        <v>47</v>
      </c>
      <c r="AJ49" s="34" t="s">
        <v>102</v>
      </c>
      <c r="AK49" s="34"/>
      <c r="AL49" s="34"/>
      <c r="AM49" s="34"/>
      <c r="AN49" s="34"/>
      <c r="AO49" s="35" t="n">
        <v>0</v>
      </c>
      <c r="AP49" s="35"/>
      <c r="AQ49" s="35" t="n">
        <v>0</v>
      </c>
      <c r="AR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  <c r="AI50" s="30" t="s">
        <v>50</v>
      </c>
      <c r="AJ50" s="34" t="s">
        <v>103</v>
      </c>
      <c r="AK50" s="34"/>
      <c r="AL50" s="34"/>
      <c r="AM50" s="34"/>
      <c r="AN50" s="34"/>
      <c r="AO50" s="35" t="n">
        <v>0</v>
      </c>
      <c r="AP50" s="35"/>
      <c r="AQ50" s="35" t="n">
        <v>0</v>
      </c>
      <c r="AR50" s="35"/>
    </row>
    <row r="51" customFormat="false" ht="27.6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  <c r="AI51" s="9" t="s">
        <v>104</v>
      </c>
      <c r="AJ51" s="9"/>
      <c r="AK51" s="9"/>
      <c r="AL51" s="9"/>
      <c r="AM51" s="9"/>
      <c r="AN51" s="9"/>
      <c r="AO51" s="9"/>
      <c r="AP51" s="9"/>
      <c r="AQ51" s="9"/>
      <c r="AR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44" t="s">
        <v>32</v>
      </c>
      <c r="S52" s="21" t="s">
        <v>68</v>
      </c>
      <c r="T52" s="21"/>
      <c r="U52" s="21"/>
      <c r="V52" s="21"/>
      <c r="W52" s="21"/>
      <c r="X52" s="21" t="s">
        <v>105</v>
      </c>
      <c r="Y52" s="21"/>
      <c r="Z52" s="21"/>
      <c r="AA52" s="21"/>
      <c r="AI52" s="44" t="s">
        <v>32</v>
      </c>
      <c r="AJ52" s="21" t="s">
        <v>68</v>
      </c>
      <c r="AK52" s="21"/>
      <c r="AL52" s="21"/>
      <c r="AM52" s="21"/>
      <c r="AN52" s="21"/>
      <c r="AO52" s="21" t="s">
        <v>105</v>
      </c>
      <c r="AP52" s="21"/>
      <c r="AQ52" s="21"/>
      <c r="AR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78" t="s">
        <v>39</v>
      </c>
      <c r="S53" s="46" t="s">
        <v>106</v>
      </c>
      <c r="T53" s="46"/>
      <c r="U53" s="46"/>
      <c r="V53" s="46"/>
      <c r="W53" s="46"/>
      <c r="X53" s="29" t="n">
        <f aca="false">X54+X55+X56+X57</f>
        <v>0</v>
      </c>
      <c r="Y53" s="29"/>
      <c r="Z53" s="29"/>
      <c r="AA53" s="29"/>
      <c r="AI53" s="78" t="s">
        <v>39</v>
      </c>
      <c r="AJ53" s="46" t="s">
        <v>106</v>
      </c>
      <c r="AK53" s="46"/>
      <c r="AL53" s="46"/>
      <c r="AM53" s="46"/>
      <c r="AN53" s="46"/>
      <c r="AO53" s="29" t="n">
        <v>0</v>
      </c>
      <c r="AP53" s="29"/>
      <c r="AQ53" s="29"/>
      <c r="AR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13" t="s">
        <v>92</v>
      </c>
      <c r="S54" s="34" t="s">
        <v>107</v>
      </c>
      <c r="T54" s="34"/>
      <c r="U54" s="34"/>
      <c r="V54" s="34"/>
      <c r="W54" s="34"/>
      <c r="X54" s="32" t="n">
        <v>0</v>
      </c>
      <c r="Y54" s="32"/>
      <c r="Z54" s="32"/>
      <c r="AA54" s="32"/>
      <c r="AI54" s="13" t="s">
        <v>92</v>
      </c>
      <c r="AJ54" s="34" t="s">
        <v>107</v>
      </c>
      <c r="AK54" s="34"/>
      <c r="AL54" s="34"/>
      <c r="AM54" s="34"/>
      <c r="AN54" s="34"/>
      <c r="AO54" s="32" t="n">
        <v>0</v>
      </c>
      <c r="AP54" s="32"/>
      <c r="AQ54" s="32"/>
      <c r="AR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13" t="s">
        <v>94</v>
      </c>
      <c r="S55" s="34" t="s">
        <v>108</v>
      </c>
      <c r="T55" s="34"/>
      <c r="U55" s="34"/>
      <c r="V55" s="34"/>
      <c r="W55" s="34"/>
      <c r="X55" s="32" t="n">
        <v>0</v>
      </c>
      <c r="Y55" s="32"/>
      <c r="Z55" s="32"/>
      <c r="AA55" s="32"/>
      <c r="AI55" s="13" t="s">
        <v>94</v>
      </c>
      <c r="AJ55" s="34" t="s">
        <v>108</v>
      </c>
      <c r="AK55" s="34"/>
      <c r="AL55" s="34"/>
      <c r="AM55" s="34"/>
      <c r="AN55" s="34"/>
      <c r="AO55" s="32" t="n">
        <v>0</v>
      </c>
      <c r="AP55" s="32"/>
      <c r="AQ55" s="32"/>
      <c r="AR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13" t="s">
        <v>109</v>
      </c>
      <c r="S56" s="34" t="s">
        <v>110</v>
      </c>
      <c r="T56" s="34"/>
      <c r="U56" s="34"/>
      <c r="V56" s="34"/>
      <c r="W56" s="34"/>
      <c r="X56" s="32" t="n">
        <v>0</v>
      </c>
      <c r="Y56" s="32"/>
      <c r="Z56" s="32"/>
      <c r="AA56" s="32"/>
      <c r="AI56" s="13" t="s">
        <v>109</v>
      </c>
      <c r="AJ56" s="34" t="s">
        <v>110</v>
      </c>
      <c r="AK56" s="34"/>
      <c r="AL56" s="34"/>
      <c r="AM56" s="34"/>
      <c r="AN56" s="34"/>
      <c r="AO56" s="32" t="n">
        <v>0</v>
      </c>
      <c r="AP56" s="32"/>
      <c r="AQ56" s="32"/>
      <c r="AR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13" t="s">
        <v>111</v>
      </c>
      <c r="S57" s="34" t="s">
        <v>112</v>
      </c>
      <c r="T57" s="34"/>
      <c r="U57" s="34"/>
      <c r="V57" s="34"/>
      <c r="W57" s="34"/>
      <c r="X57" s="32" t="n">
        <v>0</v>
      </c>
      <c r="Y57" s="32"/>
      <c r="Z57" s="32"/>
      <c r="AA57" s="32"/>
      <c r="AI57" s="13" t="s">
        <v>111</v>
      </c>
      <c r="AJ57" s="34" t="s">
        <v>112</v>
      </c>
      <c r="AK57" s="34"/>
      <c r="AL57" s="34"/>
      <c r="AM57" s="34"/>
      <c r="AN57" s="34"/>
      <c r="AO57" s="32" t="n">
        <v>0</v>
      </c>
      <c r="AP57" s="32"/>
      <c r="AQ57" s="32"/>
      <c r="AR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9" t="s">
        <v>113</v>
      </c>
      <c r="S58" s="9"/>
      <c r="T58" s="9"/>
      <c r="U58" s="9"/>
      <c r="V58" s="9"/>
      <c r="W58" s="9"/>
      <c r="X58" s="9"/>
      <c r="Y58" s="9"/>
      <c r="Z58" s="9"/>
      <c r="AA58" s="9"/>
      <c r="AI58" s="9" t="s">
        <v>113</v>
      </c>
      <c r="AJ58" s="9"/>
      <c r="AK58" s="9"/>
      <c r="AL58" s="9"/>
      <c r="AM58" s="9"/>
      <c r="AN58" s="9"/>
      <c r="AO58" s="9"/>
      <c r="AP58" s="9"/>
      <c r="AQ58" s="9"/>
      <c r="AR58" s="9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  <c r="AI59" s="44" t="s">
        <v>32</v>
      </c>
      <c r="AJ59" s="21" t="s">
        <v>68</v>
      </c>
      <c r="AK59" s="21"/>
      <c r="AL59" s="21"/>
      <c r="AM59" s="21"/>
      <c r="AN59" s="21"/>
      <c r="AO59" s="12" t="s">
        <v>114</v>
      </c>
      <c r="AP59" s="12"/>
      <c r="AQ59" s="12" t="s">
        <v>115</v>
      </c>
      <c r="AR59" s="12"/>
    </row>
    <row r="60" customFormat="false" ht="15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0</v>
      </c>
      <c r="H60" s="179"/>
      <c r="I60" s="179" t="n">
        <v>0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0</v>
      </c>
      <c r="Y60" s="79"/>
      <c r="Z60" s="79" t="n">
        <v>0</v>
      </c>
      <c r="AA60" s="79"/>
      <c r="AI60" s="13" t="s">
        <v>39</v>
      </c>
      <c r="AJ60" s="34" t="s">
        <v>116</v>
      </c>
      <c r="AK60" s="34"/>
      <c r="AL60" s="34"/>
      <c r="AM60" s="34"/>
      <c r="AN60" s="34"/>
      <c r="AO60" s="79" t="n">
        <v>0</v>
      </c>
      <c r="AP60" s="79"/>
      <c r="AQ60" s="79" t="n">
        <v>0</v>
      </c>
      <c r="AR60" s="79"/>
    </row>
    <row r="61" customFormat="false" ht="15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0</v>
      </c>
      <c r="H61" s="179"/>
      <c r="I61" s="179" t="n">
        <v>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0</v>
      </c>
      <c r="Y61" s="79"/>
      <c r="Z61" s="79" t="n">
        <v>0</v>
      </c>
      <c r="AA61" s="79"/>
      <c r="AI61" s="13" t="s">
        <v>92</v>
      </c>
      <c r="AJ61" s="34" t="s">
        <v>117</v>
      </c>
      <c r="AK61" s="34"/>
      <c r="AL61" s="34"/>
      <c r="AM61" s="34"/>
      <c r="AN61" s="34"/>
      <c r="AO61" s="79" t="n">
        <v>0</v>
      </c>
      <c r="AP61" s="79"/>
      <c r="AQ61" s="79" t="n">
        <v>0</v>
      </c>
      <c r="AR61" s="79"/>
    </row>
    <row r="62" customFormat="false" ht="15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0</v>
      </c>
      <c r="Y62" s="79"/>
      <c r="Z62" s="79" t="n">
        <v>0</v>
      </c>
      <c r="AA62" s="79"/>
      <c r="AI62" s="13" t="s">
        <v>118</v>
      </c>
      <c r="AJ62" s="34" t="s">
        <v>119</v>
      </c>
      <c r="AK62" s="34"/>
      <c r="AL62" s="34"/>
      <c r="AM62" s="34"/>
      <c r="AN62" s="34"/>
      <c r="AO62" s="79" t="n">
        <v>0</v>
      </c>
      <c r="AP62" s="79"/>
      <c r="AQ62" s="79" t="n">
        <v>0</v>
      </c>
      <c r="AR62" s="79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  <c r="AI63" s="9" t="s">
        <v>120</v>
      </c>
      <c r="AJ63" s="9"/>
      <c r="AK63" s="9"/>
      <c r="AL63" s="9"/>
      <c r="AM63" s="9"/>
      <c r="AN63" s="9"/>
      <c r="AO63" s="9"/>
      <c r="AP63" s="9"/>
      <c r="AQ63" s="9"/>
      <c r="AR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  <c r="AI64" s="44" t="s">
        <v>32</v>
      </c>
      <c r="AJ64" s="21" t="s">
        <v>68</v>
      </c>
      <c r="AK64" s="21"/>
      <c r="AL64" s="21"/>
      <c r="AM64" s="21"/>
      <c r="AN64" s="21"/>
      <c r="AO64" s="21" t="s">
        <v>105</v>
      </c>
      <c r="AP64" s="21"/>
      <c r="AQ64" s="21"/>
      <c r="AR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  <c r="AI65" s="24" t="s">
        <v>279</v>
      </c>
      <c r="AJ65" s="46" t="s">
        <v>121</v>
      </c>
      <c r="AK65" s="46"/>
      <c r="AL65" s="46"/>
      <c r="AM65" s="46"/>
      <c r="AN65" s="46"/>
      <c r="AO65" s="29"/>
      <c r="AP65" s="29"/>
      <c r="AQ65" s="29"/>
      <c r="AR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  <c r="AI66" s="13" t="s">
        <v>92</v>
      </c>
      <c r="AJ66" s="34" t="s">
        <v>93</v>
      </c>
      <c r="AK66" s="34"/>
      <c r="AL66" s="34"/>
      <c r="AM66" s="34"/>
      <c r="AN66" s="34"/>
      <c r="AO66" s="32" t="n">
        <v>0</v>
      </c>
      <c r="AP66" s="32"/>
      <c r="AQ66" s="32"/>
      <c r="AR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  <c r="AI67" s="13" t="s">
        <v>94</v>
      </c>
      <c r="AJ67" s="34" t="s">
        <v>95</v>
      </c>
      <c r="AK67" s="34"/>
      <c r="AL67" s="34"/>
      <c r="AM67" s="34"/>
      <c r="AN67" s="34"/>
      <c r="AO67" s="32" t="n">
        <v>0</v>
      </c>
      <c r="AP67" s="32"/>
      <c r="AQ67" s="32"/>
      <c r="AR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  <c r="AI68" s="24" t="s">
        <v>42</v>
      </c>
      <c r="AJ68" s="46" t="s">
        <v>122</v>
      </c>
      <c r="AK68" s="46"/>
      <c r="AL68" s="46"/>
      <c r="AM68" s="46"/>
      <c r="AN68" s="46"/>
      <c r="AO68" s="29"/>
      <c r="AP68" s="29"/>
      <c r="AQ68" s="29"/>
      <c r="AR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  <c r="AI69" s="13" t="s">
        <v>123</v>
      </c>
      <c r="AJ69" s="34" t="s">
        <v>93</v>
      </c>
      <c r="AK69" s="34"/>
      <c r="AL69" s="34"/>
      <c r="AM69" s="34"/>
      <c r="AN69" s="34"/>
      <c r="AO69" s="32" t="n">
        <v>0</v>
      </c>
      <c r="AP69" s="32"/>
      <c r="AQ69" s="32"/>
      <c r="AR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  <c r="AI70" s="13" t="s">
        <v>124</v>
      </c>
      <c r="AJ70" s="34" t="s">
        <v>95</v>
      </c>
      <c r="AK70" s="34"/>
      <c r="AL70" s="34"/>
      <c r="AM70" s="34"/>
      <c r="AN70" s="34"/>
      <c r="AO70" s="32" t="n">
        <v>0</v>
      </c>
      <c r="AP70" s="32"/>
      <c r="AQ70" s="32"/>
      <c r="AR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  <c r="AI71" s="9" t="s">
        <v>125</v>
      </c>
      <c r="AJ71" s="9"/>
      <c r="AK71" s="9"/>
      <c r="AL71" s="9"/>
      <c r="AM71" s="9"/>
      <c r="AN71" s="9"/>
      <c r="AO71" s="9"/>
      <c r="AP71" s="9"/>
      <c r="AQ71" s="9"/>
      <c r="AR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  <c r="AI72" s="16" t="s">
        <v>32</v>
      </c>
      <c r="AJ72" s="47" t="s">
        <v>126</v>
      </c>
      <c r="AK72" s="48" t="s">
        <v>127</v>
      </c>
      <c r="AL72" s="48"/>
      <c r="AM72" s="37" t="s">
        <v>128</v>
      </c>
      <c r="AN72" s="37"/>
      <c r="AO72" s="37"/>
      <c r="AP72" s="185" t="s">
        <v>129</v>
      </c>
      <c r="AQ72" s="185"/>
      <c r="AR72" s="185"/>
      <c r="AS72" s="50" t="s">
        <v>130</v>
      </c>
      <c r="AT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0</v>
      </c>
      <c r="W73" s="54"/>
      <c r="X73" s="54"/>
      <c r="Y73" s="192" t="n">
        <v>0</v>
      </c>
      <c r="Z73" s="192"/>
      <c r="AA73" s="192"/>
      <c r="AB73" s="55"/>
      <c r="AC73" s="56"/>
      <c r="AI73" s="51" t="s">
        <v>39</v>
      </c>
      <c r="AJ73" s="191" t="s">
        <v>99</v>
      </c>
      <c r="AK73" s="59" t="s">
        <v>132</v>
      </c>
      <c r="AL73" s="59"/>
      <c r="AM73" s="54" t="n">
        <v>0</v>
      </c>
      <c r="AN73" s="54"/>
      <c r="AO73" s="54"/>
      <c r="AP73" s="192" t="n">
        <v>0</v>
      </c>
      <c r="AQ73" s="192"/>
      <c r="AR73" s="192"/>
      <c r="AS73" s="55"/>
      <c r="AT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0</v>
      </c>
      <c r="F74" s="188"/>
      <c r="G74" s="188"/>
      <c r="H74" s="188" t="n">
        <v>0</v>
      </c>
      <c r="I74" s="188"/>
      <c r="J74" s="188"/>
      <c r="K74" s="189" t="e">
        <f aca="false">(E74*1000)/E73</f>
        <v>#DIV/0!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0</v>
      </c>
      <c r="W74" s="54"/>
      <c r="X74" s="54"/>
      <c r="Y74" s="192" t="n">
        <v>0</v>
      </c>
      <c r="Z74" s="192"/>
      <c r="AA74" s="192"/>
      <c r="AB74" s="55" t="e">
        <f aca="false">(V74*1000)/V73</f>
        <v>#DIV/0!</v>
      </c>
      <c r="AC74" s="56" t="e">
        <f aca="false">(Y74*1000)/Y73</f>
        <v>#DIV/0!</v>
      </c>
      <c r="AI74" s="51" t="s">
        <v>92</v>
      </c>
      <c r="AJ74" s="191"/>
      <c r="AK74" s="59" t="s">
        <v>134</v>
      </c>
      <c r="AL74" s="59"/>
      <c r="AM74" s="54" t="n">
        <v>0</v>
      </c>
      <c r="AN74" s="54"/>
      <c r="AO74" s="54"/>
      <c r="AP74" s="192" t="n">
        <v>0</v>
      </c>
      <c r="AQ74" s="192"/>
      <c r="AR74" s="192"/>
      <c r="AS74" s="55" t="e">
        <f aca="false">(AM74*1000)/AM73</f>
        <v>#DIV/0!</v>
      </c>
      <c r="AT74" s="56" t="e">
        <f aca="false">(AP74*1000)/AP73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  <c r="AI75" s="51" t="s">
        <v>42</v>
      </c>
      <c r="AJ75" s="191" t="s">
        <v>136</v>
      </c>
      <c r="AK75" s="59" t="s">
        <v>137</v>
      </c>
      <c r="AL75" s="59"/>
      <c r="AM75" s="54" t="n">
        <v>0</v>
      </c>
      <c r="AN75" s="54"/>
      <c r="AO75" s="54"/>
      <c r="AP75" s="192" t="n">
        <v>0</v>
      </c>
      <c r="AQ75" s="192"/>
      <c r="AR75" s="192"/>
      <c r="AS75" s="55"/>
      <c r="AT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  <c r="AI76" s="51" t="s">
        <v>123</v>
      </c>
      <c r="AJ76" s="191"/>
      <c r="AK76" s="59" t="s">
        <v>134</v>
      </c>
      <c r="AL76" s="59"/>
      <c r="AM76" s="54" t="n">
        <v>0</v>
      </c>
      <c r="AN76" s="54"/>
      <c r="AO76" s="54"/>
      <c r="AP76" s="192" t="n">
        <v>0</v>
      </c>
      <c r="AQ76" s="192"/>
      <c r="AR76" s="192"/>
      <c r="AS76" s="55" t="e">
        <f aca="false">(AM76*1000)/AM75</f>
        <v>#DIV/0!</v>
      </c>
      <c r="AT76" s="56" t="e">
        <f aca="false">(AP76*1000)/AP75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  <c r="AI77" s="51" t="s">
        <v>45</v>
      </c>
      <c r="AJ77" s="191" t="s">
        <v>101</v>
      </c>
      <c r="AK77" s="59" t="s">
        <v>140</v>
      </c>
      <c r="AL77" s="59"/>
      <c r="AM77" s="54" t="n">
        <v>0</v>
      </c>
      <c r="AN77" s="54"/>
      <c r="AO77" s="54"/>
      <c r="AP77" s="192" t="n">
        <v>0</v>
      </c>
      <c r="AQ77" s="192"/>
      <c r="AR77" s="192"/>
      <c r="AS77" s="55"/>
      <c r="AT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  <c r="AI78" s="51" t="s">
        <v>142</v>
      </c>
      <c r="AJ78" s="191"/>
      <c r="AK78" s="59" t="s">
        <v>134</v>
      </c>
      <c r="AL78" s="59"/>
      <c r="AM78" s="54" t="n">
        <v>0</v>
      </c>
      <c r="AN78" s="54"/>
      <c r="AO78" s="54"/>
      <c r="AP78" s="192" t="n">
        <v>0</v>
      </c>
      <c r="AQ78" s="192"/>
      <c r="AR78" s="192"/>
      <c r="AS78" s="55" t="e">
        <f aca="false">(AM78*1000)/AM77</f>
        <v>#DIV/0!</v>
      </c>
      <c r="AT78" s="56" t="e">
        <f aca="false">(AP78*1000)/AP77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  <c r="AI79" s="51" t="s">
        <v>47</v>
      </c>
      <c r="AJ79" s="191" t="s">
        <v>102</v>
      </c>
      <c r="AK79" s="59" t="s">
        <v>140</v>
      </c>
      <c r="AL79" s="59"/>
      <c r="AM79" s="54" t="n">
        <v>0</v>
      </c>
      <c r="AN79" s="54"/>
      <c r="AO79" s="54"/>
      <c r="AP79" s="192" t="n">
        <v>0</v>
      </c>
      <c r="AQ79" s="192"/>
      <c r="AR79" s="192"/>
      <c r="AS79" s="55"/>
      <c r="AT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  <c r="AI80" s="51" t="s">
        <v>74</v>
      </c>
      <c r="AJ80" s="191"/>
      <c r="AK80" s="59" t="s">
        <v>134</v>
      </c>
      <c r="AL80" s="59"/>
      <c r="AM80" s="54" t="n">
        <v>0</v>
      </c>
      <c r="AN80" s="54"/>
      <c r="AO80" s="54"/>
      <c r="AP80" s="192" t="n">
        <v>0</v>
      </c>
      <c r="AQ80" s="192"/>
      <c r="AR80" s="192"/>
      <c r="AS80" s="55" t="e">
        <f aca="false">(AM80*1000)/AM79</f>
        <v>#DIV/0!</v>
      </c>
      <c r="AT80" s="56" t="e">
        <f aca="false">(AP80*1000)/AP79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  <c r="AI81" s="51" t="s">
        <v>50</v>
      </c>
      <c r="AJ81" s="191" t="s">
        <v>103</v>
      </c>
      <c r="AK81" s="59" t="s">
        <v>140</v>
      </c>
      <c r="AL81" s="59"/>
      <c r="AM81" s="54" t="n">
        <v>0</v>
      </c>
      <c r="AN81" s="54"/>
      <c r="AO81" s="54"/>
      <c r="AP81" s="192" t="n">
        <v>0</v>
      </c>
      <c r="AQ81" s="192"/>
      <c r="AR81" s="192"/>
      <c r="AS81" s="55"/>
      <c r="AT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  <c r="AI82" s="51" t="s">
        <v>52</v>
      </c>
      <c r="AJ82" s="191"/>
      <c r="AK82" s="59" t="s">
        <v>134</v>
      </c>
      <c r="AL82" s="59"/>
      <c r="AM82" s="54" t="n">
        <v>0</v>
      </c>
      <c r="AN82" s="54"/>
      <c r="AO82" s="54"/>
      <c r="AP82" s="192" t="n">
        <v>0</v>
      </c>
      <c r="AQ82" s="192"/>
      <c r="AR82" s="192"/>
      <c r="AS82" s="55" t="e">
        <f aca="false">(AM82*1000)/AM81</f>
        <v>#DIV/0!</v>
      </c>
      <c r="AT82" s="56" t="e">
        <f aca="false">(AP82*1000)/AP81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  <c r="AI83" s="51" t="s">
        <v>58</v>
      </c>
      <c r="AJ83" s="191" t="s">
        <v>145</v>
      </c>
      <c r="AK83" s="59" t="s">
        <v>146</v>
      </c>
      <c r="AL83" s="59"/>
      <c r="AM83" s="54" t="n">
        <v>0</v>
      </c>
      <c r="AN83" s="54"/>
      <c r="AO83" s="54"/>
      <c r="AP83" s="192" t="n">
        <v>0</v>
      </c>
      <c r="AQ83" s="192"/>
      <c r="AR83" s="192"/>
      <c r="AS83" s="55"/>
      <c r="AT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  <c r="AI84" s="51" t="s">
        <v>60</v>
      </c>
      <c r="AJ84" s="191"/>
      <c r="AK84" s="59" t="s">
        <v>134</v>
      </c>
      <c r="AL84" s="59"/>
      <c r="AM84" s="54" t="n">
        <v>0</v>
      </c>
      <c r="AN84" s="54"/>
      <c r="AO84" s="54"/>
      <c r="AP84" s="192" t="n">
        <v>0</v>
      </c>
      <c r="AQ84" s="192"/>
      <c r="AR84" s="192"/>
      <c r="AS84" s="55" t="e">
        <f aca="false">(AM84*1000)/AM83</f>
        <v>#DIV/0!</v>
      </c>
      <c r="AT84" s="56" t="e">
        <f aca="false">(AP84*1000)/AP83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  <c r="AI85" s="51" t="s">
        <v>272</v>
      </c>
      <c r="AJ85" s="191" t="s">
        <v>147</v>
      </c>
      <c r="AK85" s="59" t="s">
        <v>146</v>
      </c>
      <c r="AL85" s="59"/>
      <c r="AM85" s="54" t="n">
        <v>0</v>
      </c>
      <c r="AN85" s="54"/>
      <c r="AO85" s="54"/>
      <c r="AP85" s="192" t="n">
        <v>0</v>
      </c>
      <c r="AQ85" s="192"/>
      <c r="AR85" s="192"/>
      <c r="AS85" s="55"/>
      <c r="AT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  <c r="AI86" s="51" t="s">
        <v>148</v>
      </c>
      <c r="AJ86" s="191"/>
      <c r="AK86" s="59" t="s">
        <v>134</v>
      </c>
      <c r="AL86" s="59"/>
      <c r="AM86" s="54" t="n">
        <v>0</v>
      </c>
      <c r="AN86" s="54"/>
      <c r="AO86" s="54"/>
      <c r="AP86" s="192" t="n">
        <v>0</v>
      </c>
      <c r="AQ86" s="192"/>
      <c r="AR86" s="192"/>
      <c r="AS86" s="55" t="e">
        <f aca="false">(AM86*1000)/AM85</f>
        <v>#DIV/0!</v>
      </c>
      <c r="AT86" s="56" t="e">
        <f aca="false">(AP86*1000)/AP85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  <c r="AI87" s="51" t="s">
        <v>274</v>
      </c>
      <c r="AJ87" s="191" t="s">
        <v>149</v>
      </c>
      <c r="AK87" s="59" t="s">
        <v>150</v>
      </c>
      <c r="AL87" s="59"/>
      <c r="AM87" s="54" t="n">
        <v>0</v>
      </c>
      <c r="AN87" s="54"/>
      <c r="AO87" s="54"/>
      <c r="AP87" s="192" t="n">
        <v>0</v>
      </c>
      <c r="AQ87" s="192"/>
      <c r="AR87" s="192"/>
      <c r="AS87" s="55"/>
      <c r="AT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  <c r="AI88" s="51" t="s">
        <v>86</v>
      </c>
      <c r="AJ88" s="191"/>
      <c r="AK88" s="59" t="s">
        <v>134</v>
      </c>
      <c r="AL88" s="59"/>
      <c r="AM88" s="54" t="n">
        <v>0</v>
      </c>
      <c r="AN88" s="54"/>
      <c r="AO88" s="54"/>
      <c r="AP88" s="192" t="n">
        <v>0</v>
      </c>
      <c r="AQ88" s="192"/>
      <c r="AR88" s="192"/>
      <c r="AS88" s="55" t="e">
        <f aca="false">(AM88*1000)/AM87</f>
        <v>#DIV/0!</v>
      </c>
      <c r="AT88" s="56" t="e">
        <f aca="false">(AP88*1000)/AP87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  <c r="AI89" s="51" t="s">
        <v>277</v>
      </c>
      <c r="AJ89" s="191" t="s">
        <v>151</v>
      </c>
      <c r="AK89" s="59" t="s">
        <v>150</v>
      </c>
      <c r="AL89" s="59"/>
      <c r="AM89" s="54" t="n">
        <v>0</v>
      </c>
      <c r="AN89" s="54"/>
      <c r="AO89" s="54"/>
      <c r="AP89" s="192" t="n">
        <v>0</v>
      </c>
      <c r="AQ89" s="192"/>
      <c r="AR89" s="192"/>
      <c r="AS89" s="55"/>
      <c r="AT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  <c r="AI90" s="51" t="s">
        <v>152</v>
      </c>
      <c r="AJ90" s="191"/>
      <c r="AK90" s="59" t="s">
        <v>134</v>
      </c>
      <c r="AL90" s="59"/>
      <c r="AM90" s="54" t="n">
        <v>0</v>
      </c>
      <c r="AN90" s="54"/>
      <c r="AO90" s="54"/>
      <c r="AP90" s="192" t="n">
        <v>0</v>
      </c>
      <c r="AQ90" s="192"/>
      <c r="AR90" s="192"/>
      <c r="AS90" s="55" t="e">
        <f aca="false">(AM90*1000)/AM89</f>
        <v>#DIV/0!</v>
      </c>
      <c r="AT90" s="56" t="e">
        <f aca="false">(AP90*1000)/AP89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  <c r="AI91" s="51" t="s">
        <v>280</v>
      </c>
      <c r="AJ91" s="191" t="s">
        <v>153</v>
      </c>
      <c r="AK91" s="59" t="s">
        <v>154</v>
      </c>
      <c r="AL91" s="59"/>
      <c r="AM91" s="54" t="n">
        <v>0</v>
      </c>
      <c r="AN91" s="54"/>
      <c r="AO91" s="54"/>
      <c r="AP91" s="192" t="n">
        <v>0</v>
      </c>
      <c r="AQ91" s="192"/>
      <c r="AR91" s="192"/>
      <c r="AS91" s="55"/>
      <c r="AT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  <c r="AI92" s="51" t="s">
        <v>155</v>
      </c>
      <c r="AJ92" s="191"/>
      <c r="AK92" s="59" t="s">
        <v>134</v>
      </c>
      <c r="AL92" s="59"/>
      <c r="AM92" s="54" t="n">
        <v>0</v>
      </c>
      <c r="AN92" s="54"/>
      <c r="AO92" s="54"/>
      <c r="AP92" s="192" t="n">
        <v>0</v>
      </c>
      <c r="AQ92" s="192"/>
      <c r="AR92" s="192"/>
      <c r="AS92" s="60" t="e">
        <f aca="false">(AM92*1000)/AM91</f>
        <v>#DIV/0!</v>
      </c>
      <c r="AT92" s="61" t="e">
        <f aca="false">(AP92*1000)/AP91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I93" s="195" t="s">
        <v>187</v>
      </c>
      <c r="AJ93" s="195"/>
      <c r="AK93" s="195"/>
      <c r="AL93" s="195"/>
      <c r="AM93" s="195"/>
      <c r="AN93" s="195"/>
      <c r="AO93" s="195"/>
      <c r="AP93" s="195"/>
      <c r="AQ93" s="195"/>
      <c r="AR93" s="195"/>
      <c r="AS93" s="195"/>
      <c r="AT93" s="195"/>
      <c r="AU93" s="195"/>
      <c r="AV93" s="195"/>
      <c r="AW93" s="195"/>
      <c r="AX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  <c r="AI94" s="249" t="s">
        <v>32</v>
      </c>
      <c r="AJ94" s="223" t="s">
        <v>188</v>
      </c>
      <c r="AK94" s="223" t="s">
        <v>170</v>
      </c>
      <c r="AL94" s="223"/>
      <c r="AM94" s="223"/>
      <c r="AN94" s="223"/>
      <c r="AO94" s="215" t="s">
        <v>171</v>
      </c>
      <c r="AP94" s="215" t="s">
        <v>172</v>
      </c>
      <c r="AQ94" s="215" t="s">
        <v>173</v>
      </c>
      <c r="AR94" s="215" t="s">
        <v>174</v>
      </c>
      <c r="AS94" s="215" t="s">
        <v>189</v>
      </c>
      <c r="AT94" s="215" t="s">
        <v>176</v>
      </c>
      <c r="AU94" s="215"/>
      <c r="AV94" s="215"/>
      <c r="AW94" s="215"/>
      <c r="AX94" s="215"/>
    </row>
    <row r="95" s="253" customFormat="true" ht="29.85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  <c r="AI95" s="249"/>
      <c r="AJ95" s="223"/>
      <c r="AK95" s="223"/>
      <c r="AL95" s="223"/>
      <c r="AM95" s="223"/>
      <c r="AN95" s="223"/>
      <c r="AO95" s="215"/>
      <c r="AP95" s="215"/>
      <c r="AQ95" s="215"/>
      <c r="AR95" s="215"/>
      <c r="AS95" s="215"/>
      <c r="AT95" s="216" t="s">
        <v>177</v>
      </c>
      <c r="AU95" s="224" t="s">
        <v>178</v>
      </c>
      <c r="AV95" s="224" t="s">
        <v>179</v>
      </c>
      <c r="AW95" s="224" t="s">
        <v>180</v>
      </c>
      <c r="AX95" s="216" t="s">
        <v>181</v>
      </c>
    </row>
    <row r="96" customFormat="false" ht="59.65" hidden="false" customHeight="true" outlineLevel="0" collapsed="false">
      <c r="A96" s="167" t="s">
        <v>39</v>
      </c>
      <c r="B96" s="230" t="str">
        <f aca="false">C5</f>
        <v>Отдел образования администрации Савинского муниципального района</v>
      </c>
      <c r="C96" s="231" t="str">
        <f aca="false">T96</f>
        <v>Энергосбережение и повышение энергетической эффективности отдела образования администрации Савинского муниципального района Ивановской области</v>
      </c>
      <c r="D96" s="231"/>
      <c r="E96" s="231"/>
      <c r="F96" s="231"/>
      <c r="G96" s="202" t="str">
        <f aca="false">X96</f>
        <v>приказ начальника отдела образования от 03.02.2025 № 16/3</v>
      </c>
      <c r="H96" s="202" t="n">
        <f aca="false">Y96</f>
        <v>2025</v>
      </c>
      <c r="I96" s="202" t="n">
        <f aca="false">Z96</f>
        <v>2029</v>
      </c>
      <c r="J96" s="202" t="n">
        <f aca="false">AA96</f>
        <v>5</v>
      </c>
      <c r="K96" s="202" t="n">
        <f aca="false">AB96</f>
        <v>0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Отдел образования администрации Савинского муниципального района</v>
      </c>
      <c r="T96" s="270" t="s">
        <v>590</v>
      </c>
      <c r="U96" s="270"/>
      <c r="V96" s="270"/>
      <c r="W96" s="270"/>
      <c r="X96" s="233" t="s">
        <v>591</v>
      </c>
      <c r="Y96" s="112" t="n">
        <v>2025</v>
      </c>
      <c r="Z96" s="112" t="n">
        <v>2029</v>
      </c>
      <c r="AA96" s="112" t="n">
        <v>5</v>
      </c>
      <c r="AB96" s="35"/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  <c r="AI96" s="51" t="s">
        <v>39</v>
      </c>
      <c r="AJ96" s="269" t="s">
        <v>583</v>
      </c>
      <c r="AK96" s="270" t="s">
        <v>590</v>
      </c>
      <c r="AL96" s="270"/>
      <c r="AM96" s="270"/>
      <c r="AN96" s="270"/>
      <c r="AO96" s="233" t="s">
        <v>592</v>
      </c>
      <c r="AP96" s="112" t="n">
        <v>2019</v>
      </c>
      <c r="AQ96" s="112" t="n">
        <v>2025</v>
      </c>
      <c r="AR96" s="112" t="n">
        <v>7</v>
      </c>
      <c r="AS96" s="35" t="s">
        <v>27</v>
      </c>
      <c r="AT96" s="112" t="n">
        <v>0</v>
      </c>
      <c r="AU96" s="112" t="n">
        <v>0</v>
      </c>
      <c r="AV96" s="112" t="n">
        <v>0</v>
      </c>
      <c r="AW96" s="112" t="n">
        <v>0</v>
      </c>
      <c r="AX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I97" s="9" t="s">
        <v>42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  <c r="AI98" s="249" t="s">
        <v>185</v>
      </c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</row>
    <row r="99" s="253" customFormat="true" ht="15.6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  <c r="AI99" s="249" t="s">
        <v>186</v>
      </c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15"/>
      <c r="AU99" s="215"/>
      <c r="AV99" s="215"/>
      <c r="AW99" s="223"/>
      <c r="AX99" s="223"/>
    </row>
    <row r="100" s="253" customFormat="true" ht="21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  <c r="AI100" s="249" t="s">
        <v>286</v>
      </c>
      <c r="AJ100" s="223"/>
      <c r="AK100" s="223"/>
      <c r="AL100" s="223"/>
      <c r="AM100" s="223"/>
      <c r="AN100" s="223"/>
      <c r="AO100" s="223"/>
      <c r="AP100" s="223"/>
      <c r="AQ100" s="228"/>
      <c r="AR100" s="229"/>
      <c r="AS100" s="229"/>
      <c r="AT100" s="215"/>
      <c r="AU100" s="215"/>
      <c r="AV100" s="215"/>
      <c r="AW100" s="223"/>
      <c r="AX100" s="223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369</v>
      </c>
      <c r="T101" s="191"/>
      <c r="U101" s="191"/>
      <c r="V101" s="191"/>
      <c r="W101" s="191"/>
      <c r="X101" s="191"/>
      <c r="Y101" s="191"/>
      <c r="Z101" s="75"/>
      <c r="AA101" s="75"/>
      <c r="AB101" s="209"/>
      <c r="AC101" s="209"/>
      <c r="AD101" s="59"/>
      <c r="AE101" s="75"/>
      <c r="AF101" s="59"/>
      <c r="AG101" s="59"/>
      <c r="AI101" s="13" t="s">
        <v>32</v>
      </c>
      <c r="AJ101" s="191" t="s">
        <v>287</v>
      </c>
      <c r="AK101" s="191"/>
      <c r="AL101" s="191"/>
      <c r="AM101" s="191"/>
      <c r="AN101" s="191"/>
      <c r="AO101" s="191"/>
      <c r="AP101" s="191"/>
      <c r="AQ101" s="75" t="s">
        <v>193</v>
      </c>
      <c r="AR101" s="75"/>
      <c r="AS101" s="209"/>
      <c r="AT101" s="209"/>
      <c r="AU101" s="75" t="s">
        <v>194</v>
      </c>
      <c r="AV101" s="75"/>
      <c r="AW101" s="59"/>
      <c r="AX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370</v>
      </c>
      <c r="T102" s="34"/>
      <c r="U102" s="34"/>
      <c r="V102" s="34"/>
      <c r="W102" s="34"/>
      <c r="X102" s="34"/>
      <c r="Y102" s="34"/>
      <c r="Z102" s="75"/>
      <c r="AA102" s="75"/>
      <c r="AB102" s="209"/>
      <c r="AC102" s="209"/>
      <c r="AD102" s="59"/>
      <c r="AE102" s="75"/>
      <c r="AF102" s="59"/>
      <c r="AG102" s="59"/>
      <c r="AI102" s="13"/>
      <c r="AJ102" s="34"/>
      <c r="AK102" s="34"/>
      <c r="AL102" s="34"/>
      <c r="AM102" s="34"/>
      <c r="AN102" s="34"/>
      <c r="AO102" s="34"/>
      <c r="AP102" s="34"/>
      <c r="AQ102" s="75" t="s">
        <v>177</v>
      </c>
      <c r="AR102" s="75"/>
      <c r="AS102" s="209" t="s">
        <v>195</v>
      </c>
      <c r="AT102" s="209"/>
      <c r="AU102" s="75" t="s">
        <v>196</v>
      </c>
      <c r="AV102" s="75"/>
      <c r="AW102" s="59" t="s">
        <v>197</v>
      </c>
      <c r="AX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/>
      <c r="S103" s="32" t="s">
        <v>291</v>
      </c>
      <c r="T103" s="32"/>
      <c r="U103" s="32"/>
      <c r="V103" s="32"/>
      <c r="W103" s="32"/>
      <c r="X103" s="32"/>
      <c r="Y103" s="32"/>
      <c r="Z103" s="75" t="n">
        <v>0</v>
      </c>
      <c r="AA103" s="75" t="n">
        <v>0</v>
      </c>
      <c r="AB103" s="59" t="n">
        <v>0</v>
      </c>
      <c r="AC103" s="59"/>
      <c r="AD103" s="75" t="n">
        <v>0</v>
      </c>
      <c r="AE103" s="75" t="n">
        <v>0</v>
      </c>
      <c r="AF103" s="59" t="n">
        <v>0</v>
      </c>
      <c r="AG103" s="59"/>
      <c r="AI103" s="13"/>
      <c r="AJ103" s="32"/>
      <c r="AK103" s="32"/>
      <c r="AL103" s="32"/>
      <c r="AM103" s="32"/>
      <c r="AN103" s="32"/>
      <c r="AO103" s="32"/>
      <c r="AP103" s="32"/>
      <c r="AQ103" s="75" t="s">
        <v>179</v>
      </c>
      <c r="AR103" s="75" t="s">
        <v>290</v>
      </c>
      <c r="AS103" s="59"/>
      <c r="AT103" s="59"/>
      <c r="AU103" s="75" t="s">
        <v>198</v>
      </c>
      <c r="AV103" s="75" t="s">
        <v>199</v>
      </c>
      <c r="AW103" s="59" t="s">
        <v>134</v>
      </c>
      <c r="AX103" s="59"/>
    </row>
    <row r="104" customFormat="false" ht="15.75" hidden="false" customHeight="true" outlineLevel="0" collapsed="false">
      <c r="A104" s="67" t="s">
        <v>39</v>
      </c>
      <c r="B104" s="122" t="s">
        <v>369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I104" s="9" t="s">
        <v>39</v>
      </c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</row>
    <row r="105" s="253" customFormat="true" ht="21.6" hidden="false" customHeight="true" outlineLevel="0" collapsed="false">
      <c r="A105" s="67" t="s">
        <v>42</v>
      </c>
      <c r="B105" s="123" t="s">
        <v>370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H105" s="252"/>
      <c r="AI105" s="244" t="s">
        <v>42</v>
      </c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5"/>
      <c r="AT105" s="215"/>
      <c r="AU105" s="215"/>
      <c r="AV105" s="215"/>
      <c r="AW105" s="215"/>
      <c r="AX105" s="215"/>
    </row>
    <row r="106" s="253" customFormat="true" ht="29.85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H106" s="252"/>
      <c r="AI106" s="244" t="s">
        <v>45</v>
      </c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6"/>
      <c r="AT106" s="216"/>
      <c r="AU106" s="216"/>
      <c r="AV106" s="216"/>
      <c r="AW106" s="216"/>
      <c r="AX106" s="216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  <c r="AI107" s="51" t="s">
        <v>185</v>
      </c>
      <c r="AJ107" s="59"/>
      <c r="AK107" s="59"/>
      <c r="AL107" s="59"/>
      <c r="AM107" s="59"/>
      <c r="AN107" s="59"/>
      <c r="AO107" s="59"/>
      <c r="AP107" s="59"/>
      <c r="AQ107" s="75"/>
      <c r="AR107" s="75"/>
      <c r="AS107" s="75"/>
      <c r="AT107" s="75"/>
      <c r="AU107" s="59"/>
      <c r="AV107" s="75"/>
      <c r="AW107" s="32"/>
      <c r="AX107" s="32"/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  <c r="AI108" s="3" t="s">
        <v>186</v>
      </c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  <c r="AJ109" s="4" t="s">
        <v>291</v>
      </c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AI110" s="3" t="s">
        <v>293</v>
      </c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  <c r="AI111" s="3" t="s">
        <v>32</v>
      </c>
      <c r="AJ111" s="4" t="s">
        <v>208</v>
      </c>
      <c r="AM111" s="4" t="s">
        <v>209</v>
      </c>
      <c r="AN111" s="4" t="s">
        <v>210</v>
      </c>
      <c r="AO111" s="4" t="s">
        <v>211</v>
      </c>
      <c r="AP111" s="4" t="s">
        <v>212</v>
      </c>
      <c r="AQ111" s="4" t="s">
        <v>213</v>
      </c>
      <c r="AR111" s="4" t="s">
        <v>214</v>
      </c>
      <c r="AS111" s="4" t="s">
        <v>215</v>
      </c>
      <c r="AV111" s="4" t="s">
        <v>216</v>
      </c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  <c r="AS112" s="4" t="s">
        <v>217</v>
      </c>
      <c r="AT112" s="4" t="s">
        <v>199</v>
      </c>
      <c r="AU112" s="4" t="s">
        <v>218</v>
      </c>
      <c r="AV112" s="4" t="s">
        <v>217</v>
      </c>
      <c r="AW112" s="4" t="s">
        <v>199</v>
      </c>
      <c r="AX112" s="4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  <c r="AI113" s="3" t="s">
        <v>39</v>
      </c>
      <c r="AJ113" s="4" t="n">
        <v>2</v>
      </c>
      <c r="AM113" s="4" t="n">
        <v>3</v>
      </c>
      <c r="AN113" s="4" t="n">
        <v>4</v>
      </c>
      <c r="AO113" s="4" t="n">
        <v>5</v>
      </c>
      <c r="AP113" s="4" t="n">
        <v>6</v>
      </c>
      <c r="AQ113" s="4" t="n">
        <v>7</v>
      </c>
      <c r="AR113" s="4" t="n">
        <v>8</v>
      </c>
      <c r="AS113" s="4" t="n">
        <v>9</v>
      </c>
      <c r="AT113" s="4" t="n">
        <v>10</v>
      </c>
      <c r="AU113" s="4" t="n">
        <v>11</v>
      </c>
      <c r="AV113" s="4" t="n">
        <v>12</v>
      </c>
      <c r="AW113" s="4" t="n">
        <v>13</v>
      </c>
      <c r="AX113" s="4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  <c r="AI114" s="3" t="s">
        <v>39</v>
      </c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</row>
  </sheetData>
  <sheetProtection algorithmName="SHA-512" hashValue="+XNdKoJpcfnBV55LMrYd0DazoY5S6Hngq54J2KWX6MO8XFCKz0HeLPMponRp3xIZrxKncJmf/EoFjhq13OCN2A==" saltValue="0u0fVABgLSYW+Sfh+aHieA==" spinCount="100000" sheet="true" objects="true" scenarios="true"/>
  <mergeCells count="727">
    <mergeCell ref="A1:B1"/>
    <mergeCell ref="C1:J1"/>
    <mergeCell ref="R1:S1"/>
    <mergeCell ref="T1:AA1"/>
    <mergeCell ref="AI1:AJ1"/>
    <mergeCell ref="AK1:AR1"/>
    <mergeCell ref="A2:J2"/>
    <mergeCell ref="R2:AA2"/>
    <mergeCell ref="AI2:AR2"/>
    <mergeCell ref="A3:J3"/>
    <mergeCell ref="R3:AA3"/>
    <mergeCell ref="AI3:AR3"/>
    <mergeCell ref="C4:J4"/>
    <mergeCell ref="T4:AA4"/>
    <mergeCell ref="AK4:AR4"/>
    <mergeCell ref="C5:J5"/>
    <mergeCell ref="T5:AA5"/>
    <mergeCell ref="AK5:AR5"/>
    <mergeCell ref="C6:J6"/>
    <mergeCell ref="T6:AA6"/>
    <mergeCell ref="AK6:AR6"/>
    <mergeCell ref="C7:J7"/>
    <mergeCell ref="T7:AA7"/>
    <mergeCell ref="AK7:AR7"/>
    <mergeCell ref="A8:J8"/>
    <mergeCell ref="R8:AA8"/>
    <mergeCell ref="AI8:AR8"/>
    <mergeCell ref="C9:J9"/>
    <mergeCell ref="T9:AA9"/>
    <mergeCell ref="AK9:AR9"/>
    <mergeCell ref="C10:J10"/>
    <mergeCell ref="T10:AA10"/>
    <mergeCell ref="AK10:AR10"/>
    <mergeCell ref="C11:J11"/>
    <mergeCell ref="T11:AA11"/>
    <mergeCell ref="AK11:AR11"/>
    <mergeCell ref="C12:J12"/>
    <mergeCell ref="T12:AA12"/>
    <mergeCell ref="AK12:AR12"/>
    <mergeCell ref="C13:J13"/>
    <mergeCell ref="T13:AA13"/>
    <mergeCell ref="AK13:AR13"/>
    <mergeCell ref="B14:J14"/>
    <mergeCell ref="S14:AA14"/>
    <mergeCell ref="AJ14:AR14"/>
    <mergeCell ref="C15:J15"/>
    <mergeCell ref="T15:AA15"/>
    <mergeCell ref="AK15:AR15"/>
    <mergeCell ref="C16:J16"/>
    <mergeCell ref="T16:AA16"/>
    <mergeCell ref="AK16:AR16"/>
    <mergeCell ref="C17:J17"/>
    <mergeCell ref="T17:AA17"/>
    <mergeCell ref="AK17:AR17"/>
    <mergeCell ref="B18:J18"/>
    <mergeCell ref="S18:AA18"/>
    <mergeCell ref="AJ18:AR18"/>
    <mergeCell ref="C19:J19"/>
    <mergeCell ref="T19:AA19"/>
    <mergeCell ref="AK19:AR19"/>
    <mergeCell ref="C20:J20"/>
    <mergeCell ref="T20:AA20"/>
    <mergeCell ref="AK20:AR20"/>
    <mergeCell ref="C21:J21"/>
    <mergeCell ref="T21:AA21"/>
    <mergeCell ref="AK21:AR21"/>
    <mergeCell ref="C22:J22"/>
    <mergeCell ref="T22:AA22"/>
    <mergeCell ref="AK22:AR22"/>
    <mergeCell ref="A23:J23"/>
    <mergeCell ref="R23:AA23"/>
    <mergeCell ref="AI23:AR23"/>
    <mergeCell ref="B24:F24"/>
    <mergeCell ref="G24:J24"/>
    <mergeCell ref="S24:W24"/>
    <mergeCell ref="X24:AA24"/>
    <mergeCell ref="AJ24:AN24"/>
    <mergeCell ref="AO24:AR24"/>
    <mergeCell ref="B25:F25"/>
    <mergeCell ref="G25:J25"/>
    <mergeCell ref="S25:W25"/>
    <mergeCell ref="X25:AA25"/>
    <mergeCell ref="AJ25:AN25"/>
    <mergeCell ref="AO25:AR25"/>
    <mergeCell ref="B26:F26"/>
    <mergeCell ref="G26:J26"/>
    <mergeCell ref="S26:W26"/>
    <mergeCell ref="X26:AA26"/>
    <mergeCell ref="AJ26:AN26"/>
    <mergeCell ref="AO26:AR26"/>
    <mergeCell ref="B27:F27"/>
    <mergeCell ref="G27:J27"/>
    <mergeCell ref="S27:W27"/>
    <mergeCell ref="X27:AA27"/>
    <mergeCell ref="AJ27:AN27"/>
    <mergeCell ref="AO27:AR27"/>
    <mergeCell ref="B28:F28"/>
    <mergeCell ref="G28:J28"/>
    <mergeCell ref="S28:W28"/>
    <mergeCell ref="X28:AA28"/>
    <mergeCell ref="AJ28:AN28"/>
    <mergeCell ref="AO28:AR28"/>
    <mergeCell ref="B29:F29"/>
    <mergeCell ref="G29:J29"/>
    <mergeCell ref="S29:W29"/>
    <mergeCell ref="X29:AA29"/>
    <mergeCell ref="AJ29:AN29"/>
    <mergeCell ref="AO29:AR29"/>
    <mergeCell ref="B30:F30"/>
    <mergeCell ref="G30:J30"/>
    <mergeCell ref="S30:W30"/>
    <mergeCell ref="X30:AA30"/>
    <mergeCell ref="AJ30:AN30"/>
    <mergeCell ref="AO30:AR30"/>
    <mergeCell ref="B31:F31"/>
    <mergeCell ref="G31:J31"/>
    <mergeCell ref="S31:W31"/>
    <mergeCell ref="X31:AA31"/>
    <mergeCell ref="AJ31:AN31"/>
    <mergeCell ref="AO31:AR31"/>
    <mergeCell ref="B32:F32"/>
    <mergeCell ref="G32:J32"/>
    <mergeCell ref="S32:W32"/>
    <mergeCell ref="X32:AA32"/>
    <mergeCell ref="AJ32:AN32"/>
    <mergeCell ref="AO32:AR32"/>
    <mergeCell ref="B33:F33"/>
    <mergeCell ref="G33:J33"/>
    <mergeCell ref="S33:W33"/>
    <mergeCell ref="X33:AA33"/>
    <mergeCell ref="AJ33:AN33"/>
    <mergeCell ref="AO33:AR33"/>
    <mergeCell ref="B34:F34"/>
    <mergeCell ref="G34:J34"/>
    <mergeCell ref="S34:W34"/>
    <mergeCell ref="X34:AA34"/>
    <mergeCell ref="AJ34:AN34"/>
    <mergeCell ref="AO34:AR34"/>
    <mergeCell ref="B35:F35"/>
    <mergeCell ref="G35:J35"/>
    <mergeCell ref="S35:W35"/>
    <mergeCell ref="X35:AA35"/>
    <mergeCell ref="AJ35:AN35"/>
    <mergeCell ref="AO35:AR35"/>
    <mergeCell ref="B36:F36"/>
    <mergeCell ref="G36:J36"/>
    <mergeCell ref="S36:W36"/>
    <mergeCell ref="X36:AA36"/>
    <mergeCell ref="AJ36:AN36"/>
    <mergeCell ref="AO36:AR36"/>
    <mergeCell ref="B37:F37"/>
    <mergeCell ref="G37:J37"/>
    <mergeCell ref="S37:W37"/>
    <mergeCell ref="X37:AA37"/>
    <mergeCell ref="AJ37:AN37"/>
    <mergeCell ref="AO37:AR37"/>
    <mergeCell ref="B38:F38"/>
    <mergeCell ref="G38:J38"/>
    <mergeCell ref="S38:W38"/>
    <mergeCell ref="X38:AA38"/>
    <mergeCell ref="AJ38:AN38"/>
    <mergeCell ref="AO38:AR38"/>
    <mergeCell ref="A39:J39"/>
    <mergeCell ref="R39:AA39"/>
    <mergeCell ref="AI39:AR39"/>
    <mergeCell ref="B40:F40"/>
    <mergeCell ref="G40:J40"/>
    <mergeCell ref="S40:W40"/>
    <mergeCell ref="X40:AA40"/>
    <mergeCell ref="AJ40:AN40"/>
    <mergeCell ref="AO40:AR40"/>
    <mergeCell ref="B41:F41"/>
    <mergeCell ref="G41:J41"/>
    <mergeCell ref="S41:W41"/>
    <mergeCell ref="X41:AA41"/>
    <mergeCell ref="AJ41:AN41"/>
    <mergeCell ref="AO41:AR41"/>
    <mergeCell ref="B42:F42"/>
    <mergeCell ref="G42:J42"/>
    <mergeCell ref="S42:W42"/>
    <mergeCell ref="X42:AA42"/>
    <mergeCell ref="AJ42:AN42"/>
    <mergeCell ref="AO42:AR42"/>
    <mergeCell ref="B43:F43"/>
    <mergeCell ref="G43:J43"/>
    <mergeCell ref="S43:W43"/>
    <mergeCell ref="X43:AA43"/>
    <mergeCell ref="AJ43:AN43"/>
    <mergeCell ref="AO43:AR43"/>
    <mergeCell ref="A44:J44"/>
    <mergeCell ref="R44:AA44"/>
    <mergeCell ref="AI44:AR44"/>
    <mergeCell ref="B45:F45"/>
    <mergeCell ref="G45:H45"/>
    <mergeCell ref="I45:J45"/>
    <mergeCell ref="S45:W45"/>
    <mergeCell ref="X45:Y45"/>
    <mergeCell ref="Z45:AA45"/>
    <mergeCell ref="AJ45:AN45"/>
    <mergeCell ref="AO45:AP45"/>
    <mergeCell ref="AQ45:AR45"/>
    <mergeCell ref="B46:F46"/>
    <mergeCell ref="G46:H46"/>
    <mergeCell ref="I46:J46"/>
    <mergeCell ref="S46:W46"/>
    <mergeCell ref="X46:Y46"/>
    <mergeCell ref="Z46:AA46"/>
    <mergeCell ref="AJ46:AN46"/>
    <mergeCell ref="AO46:AP46"/>
    <mergeCell ref="AQ46:AR46"/>
    <mergeCell ref="B47:F47"/>
    <mergeCell ref="G47:H47"/>
    <mergeCell ref="I47:J47"/>
    <mergeCell ref="S47:W47"/>
    <mergeCell ref="X47:Y47"/>
    <mergeCell ref="Z47:AA47"/>
    <mergeCell ref="AJ47:AN47"/>
    <mergeCell ref="AO47:AP47"/>
    <mergeCell ref="AQ47:AR47"/>
    <mergeCell ref="B48:F48"/>
    <mergeCell ref="G48:H48"/>
    <mergeCell ref="I48:J48"/>
    <mergeCell ref="S48:W48"/>
    <mergeCell ref="X48:Y48"/>
    <mergeCell ref="Z48:AA48"/>
    <mergeCell ref="AJ48:AN48"/>
    <mergeCell ref="AO48:AP48"/>
    <mergeCell ref="AQ48:AR48"/>
    <mergeCell ref="B49:F49"/>
    <mergeCell ref="G49:H49"/>
    <mergeCell ref="I49:J49"/>
    <mergeCell ref="S49:W49"/>
    <mergeCell ref="X49:Y49"/>
    <mergeCell ref="Z49:AA49"/>
    <mergeCell ref="AJ49:AN49"/>
    <mergeCell ref="AO49:AP49"/>
    <mergeCell ref="AQ49:AR49"/>
    <mergeCell ref="B50:F50"/>
    <mergeCell ref="G50:H50"/>
    <mergeCell ref="I50:J50"/>
    <mergeCell ref="S50:W50"/>
    <mergeCell ref="X50:Y50"/>
    <mergeCell ref="Z50:AA50"/>
    <mergeCell ref="AJ50:AN50"/>
    <mergeCell ref="AO50:AP50"/>
    <mergeCell ref="AQ50:AR50"/>
    <mergeCell ref="A51:J51"/>
    <mergeCell ref="R51:AA51"/>
    <mergeCell ref="AI51:AR51"/>
    <mergeCell ref="B52:F52"/>
    <mergeCell ref="G52:J52"/>
    <mergeCell ref="S52:W52"/>
    <mergeCell ref="X52:AA52"/>
    <mergeCell ref="AJ52:AN52"/>
    <mergeCell ref="AO52:AR52"/>
    <mergeCell ref="B53:F53"/>
    <mergeCell ref="G53:J53"/>
    <mergeCell ref="S53:W53"/>
    <mergeCell ref="X53:AA53"/>
    <mergeCell ref="AJ53:AN53"/>
    <mergeCell ref="AO53:AR53"/>
    <mergeCell ref="B54:F54"/>
    <mergeCell ref="G54:J54"/>
    <mergeCell ref="S54:W54"/>
    <mergeCell ref="X54:AA54"/>
    <mergeCell ref="AJ54:AN54"/>
    <mergeCell ref="AO54:AR54"/>
    <mergeCell ref="B55:F55"/>
    <mergeCell ref="G55:J55"/>
    <mergeCell ref="S55:W55"/>
    <mergeCell ref="X55:AA55"/>
    <mergeCell ref="AJ55:AN55"/>
    <mergeCell ref="AO55:AR55"/>
    <mergeCell ref="B56:F56"/>
    <mergeCell ref="G56:J56"/>
    <mergeCell ref="S56:W56"/>
    <mergeCell ref="X56:AA56"/>
    <mergeCell ref="AJ56:AN56"/>
    <mergeCell ref="AO56:AR56"/>
    <mergeCell ref="B57:F57"/>
    <mergeCell ref="G57:J57"/>
    <mergeCell ref="S57:W57"/>
    <mergeCell ref="X57:AA57"/>
    <mergeCell ref="AJ57:AN57"/>
    <mergeCell ref="AO57:AR57"/>
    <mergeCell ref="A58:J58"/>
    <mergeCell ref="R58:AA58"/>
    <mergeCell ref="AI58:AR58"/>
    <mergeCell ref="B59:F59"/>
    <mergeCell ref="G59:H59"/>
    <mergeCell ref="I59:J59"/>
    <mergeCell ref="S59:W59"/>
    <mergeCell ref="X59:Y59"/>
    <mergeCell ref="Z59:AA59"/>
    <mergeCell ref="AJ59:AN59"/>
    <mergeCell ref="AO59:AP59"/>
    <mergeCell ref="AQ59:AR59"/>
    <mergeCell ref="B60:F60"/>
    <mergeCell ref="G60:H60"/>
    <mergeCell ref="I60:J60"/>
    <mergeCell ref="S60:W60"/>
    <mergeCell ref="X60:Y60"/>
    <mergeCell ref="Z60:AA60"/>
    <mergeCell ref="AJ60:AN60"/>
    <mergeCell ref="AO60:AP60"/>
    <mergeCell ref="AQ60:AR60"/>
    <mergeCell ref="B61:F61"/>
    <mergeCell ref="G61:H61"/>
    <mergeCell ref="I61:J61"/>
    <mergeCell ref="S61:W61"/>
    <mergeCell ref="X61:Y61"/>
    <mergeCell ref="Z61:AA61"/>
    <mergeCell ref="AJ61:AN61"/>
    <mergeCell ref="AO61:AP61"/>
    <mergeCell ref="AQ61:AR61"/>
    <mergeCell ref="B62:F62"/>
    <mergeCell ref="G62:H62"/>
    <mergeCell ref="I62:J62"/>
    <mergeCell ref="S62:W62"/>
    <mergeCell ref="X62:Y62"/>
    <mergeCell ref="Z62:AA62"/>
    <mergeCell ref="AJ62:AN62"/>
    <mergeCell ref="AO62:AP62"/>
    <mergeCell ref="AQ62:AR62"/>
    <mergeCell ref="A63:J63"/>
    <mergeCell ref="R63:AA63"/>
    <mergeCell ref="AI63:AR63"/>
    <mergeCell ref="B64:F64"/>
    <mergeCell ref="G64:J64"/>
    <mergeCell ref="S64:W64"/>
    <mergeCell ref="X64:AA64"/>
    <mergeCell ref="AJ64:AN64"/>
    <mergeCell ref="AO64:AR64"/>
    <mergeCell ref="B65:F65"/>
    <mergeCell ref="G65:J65"/>
    <mergeCell ref="S65:W65"/>
    <mergeCell ref="X65:AA65"/>
    <mergeCell ref="AJ65:AN65"/>
    <mergeCell ref="AO65:AR65"/>
    <mergeCell ref="B66:F66"/>
    <mergeCell ref="G66:J66"/>
    <mergeCell ref="S66:W66"/>
    <mergeCell ref="X66:AA66"/>
    <mergeCell ref="AJ66:AN66"/>
    <mergeCell ref="AO66:AR66"/>
    <mergeCell ref="B67:F67"/>
    <mergeCell ref="G67:J67"/>
    <mergeCell ref="S67:W67"/>
    <mergeCell ref="X67:AA67"/>
    <mergeCell ref="AJ67:AN67"/>
    <mergeCell ref="AO67:AR67"/>
    <mergeCell ref="B68:F68"/>
    <mergeCell ref="G68:J68"/>
    <mergeCell ref="S68:W68"/>
    <mergeCell ref="X68:AA68"/>
    <mergeCell ref="AJ68:AN68"/>
    <mergeCell ref="AO68:AR68"/>
    <mergeCell ref="B69:F69"/>
    <mergeCell ref="G69:J69"/>
    <mergeCell ref="S69:W69"/>
    <mergeCell ref="X69:AA69"/>
    <mergeCell ref="AJ69:AN69"/>
    <mergeCell ref="AO69:AR69"/>
    <mergeCell ref="B70:F70"/>
    <mergeCell ref="G70:J70"/>
    <mergeCell ref="S70:W70"/>
    <mergeCell ref="X70:AA70"/>
    <mergeCell ref="AJ70:AN70"/>
    <mergeCell ref="AO70:AR70"/>
    <mergeCell ref="A71:J71"/>
    <mergeCell ref="R71:AA71"/>
    <mergeCell ref="AI71:AR71"/>
    <mergeCell ref="C72:D72"/>
    <mergeCell ref="E72:G72"/>
    <mergeCell ref="H72:J72"/>
    <mergeCell ref="K72:L72"/>
    <mergeCell ref="T72:U72"/>
    <mergeCell ref="V72:X72"/>
    <mergeCell ref="Y72:AA72"/>
    <mergeCell ref="AB72:AC72"/>
    <mergeCell ref="AK72:AL72"/>
    <mergeCell ref="AM72:AO72"/>
    <mergeCell ref="AP72:AR72"/>
    <mergeCell ref="AS72:AT72"/>
    <mergeCell ref="B73:B74"/>
    <mergeCell ref="C73:D73"/>
    <mergeCell ref="E73:G73"/>
    <mergeCell ref="H73:J73"/>
    <mergeCell ref="S73:S74"/>
    <mergeCell ref="T73:U73"/>
    <mergeCell ref="V73:X73"/>
    <mergeCell ref="Y73:AA73"/>
    <mergeCell ref="AJ73:AJ74"/>
    <mergeCell ref="AK73:AL73"/>
    <mergeCell ref="AM73:AO73"/>
    <mergeCell ref="AP73:AR73"/>
    <mergeCell ref="C74:D74"/>
    <mergeCell ref="E74:G74"/>
    <mergeCell ref="H74:J74"/>
    <mergeCell ref="T74:U74"/>
    <mergeCell ref="V74:X74"/>
    <mergeCell ref="Y74:AA74"/>
    <mergeCell ref="AK74:AL74"/>
    <mergeCell ref="AM74:AO74"/>
    <mergeCell ref="AP74:AR74"/>
    <mergeCell ref="B75:B76"/>
    <mergeCell ref="C75:D75"/>
    <mergeCell ref="E75:G75"/>
    <mergeCell ref="H75:J75"/>
    <mergeCell ref="S75:S76"/>
    <mergeCell ref="T75:U75"/>
    <mergeCell ref="V75:X75"/>
    <mergeCell ref="Y75:AA75"/>
    <mergeCell ref="AJ75:AJ76"/>
    <mergeCell ref="AK75:AL75"/>
    <mergeCell ref="AM75:AO75"/>
    <mergeCell ref="AP75:AR75"/>
    <mergeCell ref="C76:D76"/>
    <mergeCell ref="E76:G76"/>
    <mergeCell ref="H76:J76"/>
    <mergeCell ref="T76:U76"/>
    <mergeCell ref="V76:X76"/>
    <mergeCell ref="Y76:AA76"/>
    <mergeCell ref="AK76:AL76"/>
    <mergeCell ref="AM76:AO76"/>
    <mergeCell ref="AP76:AR76"/>
    <mergeCell ref="B77:B78"/>
    <mergeCell ref="C77:D77"/>
    <mergeCell ref="E77:G77"/>
    <mergeCell ref="H77:J77"/>
    <mergeCell ref="S77:S78"/>
    <mergeCell ref="T77:U77"/>
    <mergeCell ref="V77:X77"/>
    <mergeCell ref="Y77:AA77"/>
    <mergeCell ref="AJ77:AJ78"/>
    <mergeCell ref="AK77:AL77"/>
    <mergeCell ref="AM77:AO77"/>
    <mergeCell ref="AP77:AR77"/>
    <mergeCell ref="C78:D78"/>
    <mergeCell ref="E78:G78"/>
    <mergeCell ref="H78:J78"/>
    <mergeCell ref="T78:U78"/>
    <mergeCell ref="V78:X78"/>
    <mergeCell ref="Y78:AA78"/>
    <mergeCell ref="AK78:AL78"/>
    <mergeCell ref="AM78:AO78"/>
    <mergeCell ref="AP78:AR78"/>
    <mergeCell ref="B79:B80"/>
    <mergeCell ref="C79:D79"/>
    <mergeCell ref="E79:G79"/>
    <mergeCell ref="H79:J79"/>
    <mergeCell ref="S79:S80"/>
    <mergeCell ref="T79:U79"/>
    <mergeCell ref="V79:X79"/>
    <mergeCell ref="Y79:AA79"/>
    <mergeCell ref="AJ79:AJ80"/>
    <mergeCell ref="AK79:AL79"/>
    <mergeCell ref="AM79:AO79"/>
    <mergeCell ref="AP79:AR79"/>
    <mergeCell ref="C80:D80"/>
    <mergeCell ref="E80:G80"/>
    <mergeCell ref="H80:J80"/>
    <mergeCell ref="T80:U80"/>
    <mergeCell ref="V80:X80"/>
    <mergeCell ref="Y80:AA80"/>
    <mergeCell ref="AK80:AL80"/>
    <mergeCell ref="AM80:AO80"/>
    <mergeCell ref="AP80:AR80"/>
    <mergeCell ref="B81:B82"/>
    <mergeCell ref="C81:D81"/>
    <mergeCell ref="E81:G81"/>
    <mergeCell ref="H81:J81"/>
    <mergeCell ref="S81:S82"/>
    <mergeCell ref="T81:U81"/>
    <mergeCell ref="V81:X81"/>
    <mergeCell ref="Y81:AA81"/>
    <mergeCell ref="AJ81:AJ82"/>
    <mergeCell ref="AK81:AL81"/>
    <mergeCell ref="AM81:AO81"/>
    <mergeCell ref="AP81:AR81"/>
    <mergeCell ref="C82:D82"/>
    <mergeCell ref="E82:G82"/>
    <mergeCell ref="H82:J82"/>
    <mergeCell ref="T82:U82"/>
    <mergeCell ref="V82:X82"/>
    <mergeCell ref="Y82:AA82"/>
    <mergeCell ref="AK82:AL82"/>
    <mergeCell ref="AM82:AO82"/>
    <mergeCell ref="AP82:AR82"/>
    <mergeCell ref="B83:B84"/>
    <mergeCell ref="C83:D83"/>
    <mergeCell ref="E83:G83"/>
    <mergeCell ref="H83:J83"/>
    <mergeCell ref="S83:S84"/>
    <mergeCell ref="T83:U83"/>
    <mergeCell ref="V83:X83"/>
    <mergeCell ref="Y83:AA83"/>
    <mergeCell ref="AJ83:AJ84"/>
    <mergeCell ref="AK83:AL83"/>
    <mergeCell ref="AM83:AO83"/>
    <mergeCell ref="AP83:AR83"/>
    <mergeCell ref="C84:D84"/>
    <mergeCell ref="E84:G84"/>
    <mergeCell ref="H84:J84"/>
    <mergeCell ref="T84:U84"/>
    <mergeCell ref="V84:X84"/>
    <mergeCell ref="Y84:AA84"/>
    <mergeCell ref="AK84:AL84"/>
    <mergeCell ref="AM84:AO84"/>
    <mergeCell ref="AP84:AR84"/>
    <mergeCell ref="B85:B86"/>
    <mergeCell ref="C85:D85"/>
    <mergeCell ref="E85:G85"/>
    <mergeCell ref="H85:J85"/>
    <mergeCell ref="S85:S86"/>
    <mergeCell ref="T85:U85"/>
    <mergeCell ref="V85:X85"/>
    <mergeCell ref="Y85:AA85"/>
    <mergeCell ref="AJ85:AJ86"/>
    <mergeCell ref="AK85:AL85"/>
    <mergeCell ref="AM85:AO85"/>
    <mergeCell ref="AP85:AR85"/>
    <mergeCell ref="C86:D86"/>
    <mergeCell ref="E86:G86"/>
    <mergeCell ref="H86:J86"/>
    <mergeCell ref="T86:U86"/>
    <mergeCell ref="V86:X86"/>
    <mergeCell ref="Y86:AA86"/>
    <mergeCell ref="AK86:AL86"/>
    <mergeCell ref="AM86:AO86"/>
    <mergeCell ref="AP86:AR86"/>
    <mergeCell ref="B87:B88"/>
    <mergeCell ref="C87:D87"/>
    <mergeCell ref="E87:G87"/>
    <mergeCell ref="H87:J87"/>
    <mergeCell ref="S87:S88"/>
    <mergeCell ref="T87:U87"/>
    <mergeCell ref="V87:X87"/>
    <mergeCell ref="Y87:AA87"/>
    <mergeCell ref="AJ87:AJ88"/>
    <mergeCell ref="AK87:AL87"/>
    <mergeCell ref="AM87:AO87"/>
    <mergeCell ref="AP87:AR87"/>
    <mergeCell ref="C88:D88"/>
    <mergeCell ref="E88:G88"/>
    <mergeCell ref="H88:J88"/>
    <mergeCell ref="T88:U88"/>
    <mergeCell ref="V88:X88"/>
    <mergeCell ref="Y88:AA88"/>
    <mergeCell ref="AK88:AL88"/>
    <mergeCell ref="AM88:AO88"/>
    <mergeCell ref="AP88:AR88"/>
    <mergeCell ref="B89:B90"/>
    <mergeCell ref="C89:D89"/>
    <mergeCell ref="E89:G89"/>
    <mergeCell ref="H89:J89"/>
    <mergeCell ref="S89:S90"/>
    <mergeCell ref="T89:U89"/>
    <mergeCell ref="V89:X89"/>
    <mergeCell ref="Y89:AA89"/>
    <mergeCell ref="AJ89:AJ90"/>
    <mergeCell ref="AK89:AL89"/>
    <mergeCell ref="AM89:AO89"/>
    <mergeCell ref="AP89:AR89"/>
    <mergeCell ref="C90:D90"/>
    <mergeCell ref="E90:G90"/>
    <mergeCell ref="H90:J90"/>
    <mergeCell ref="T90:U90"/>
    <mergeCell ref="V90:X90"/>
    <mergeCell ref="Y90:AA90"/>
    <mergeCell ref="AK90:AL90"/>
    <mergeCell ref="AM90:AO90"/>
    <mergeCell ref="AP90:AR90"/>
    <mergeCell ref="B91:B92"/>
    <mergeCell ref="C91:D91"/>
    <mergeCell ref="E91:G91"/>
    <mergeCell ref="H91:J91"/>
    <mergeCell ref="S91:S92"/>
    <mergeCell ref="T91:U91"/>
    <mergeCell ref="V91:X91"/>
    <mergeCell ref="Y91:AA91"/>
    <mergeCell ref="AJ91:AJ92"/>
    <mergeCell ref="AK91:AL91"/>
    <mergeCell ref="AM91:AO91"/>
    <mergeCell ref="AP91:AR91"/>
    <mergeCell ref="C92:D92"/>
    <mergeCell ref="E92:G92"/>
    <mergeCell ref="H92:J92"/>
    <mergeCell ref="T92:U92"/>
    <mergeCell ref="V92:X92"/>
    <mergeCell ref="Y92:AA92"/>
    <mergeCell ref="AK92:AL92"/>
    <mergeCell ref="AM92:AO92"/>
    <mergeCell ref="AP92:AR92"/>
    <mergeCell ref="A93:P93"/>
    <mergeCell ref="R93:AG93"/>
    <mergeCell ref="AI93:AX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AI94:AI95"/>
    <mergeCell ref="AJ94:AJ95"/>
    <mergeCell ref="AK94:AN95"/>
    <mergeCell ref="AO94:AO95"/>
    <mergeCell ref="AP94:AP95"/>
    <mergeCell ref="AQ94:AQ95"/>
    <mergeCell ref="AR94:AR95"/>
    <mergeCell ref="AS94:AS95"/>
    <mergeCell ref="AT94:AX94"/>
    <mergeCell ref="C96:F96"/>
    <mergeCell ref="T96:W96"/>
    <mergeCell ref="AK96:AN96"/>
    <mergeCell ref="C97:F97"/>
    <mergeCell ref="R97:AG97"/>
    <mergeCell ref="AI97:AX97"/>
    <mergeCell ref="C98:F98"/>
    <mergeCell ref="R98:R100"/>
    <mergeCell ref="S98:Y100"/>
    <mergeCell ref="Z98:AC98"/>
    <mergeCell ref="AD98:AG98"/>
    <mergeCell ref="AI98:AI100"/>
    <mergeCell ref="AJ98:AP100"/>
    <mergeCell ref="AQ98:AT98"/>
    <mergeCell ref="AU98:AX98"/>
    <mergeCell ref="C99:F99"/>
    <mergeCell ref="Z99:AB99"/>
    <mergeCell ref="AC99:AC100"/>
    <mergeCell ref="AD99:AE99"/>
    <mergeCell ref="AF99:AG99"/>
    <mergeCell ref="AQ99:AS99"/>
    <mergeCell ref="AT99:AT100"/>
    <mergeCell ref="AU99:AV99"/>
    <mergeCell ref="AW99:AX99"/>
    <mergeCell ref="A100:P100"/>
    <mergeCell ref="AF100:AG100"/>
    <mergeCell ref="AW100:AX100"/>
    <mergeCell ref="A101:A103"/>
    <mergeCell ref="B101:H103"/>
    <mergeCell ref="I101:L101"/>
    <mergeCell ref="M101:P101"/>
    <mergeCell ref="S101:Y101"/>
    <mergeCell ref="AF101:AG101"/>
    <mergeCell ref="AJ101:AP101"/>
    <mergeCell ref="AW101:AX101"/>
    <mergeCell ref="I102:K102"/>
    <mergeCell ref="L102:L103"/>
    <mergeCell ref="M102:N102"/>
    <mergeCell ref="O102:P102"/>
    <mergeCell ref="S102:Y102"/>
    <mergeCell ref="AF102:AG102"/>
    <mergeCell ref="AJ102:AP102"/>
    <mergeCell ref="AW102:AX102"/>
    <mergeCell ref="O103:P103"/>
    <mergeCell ref="S103:Y103"/>
    <mergeCell ref="AB103:AC103"/>
    <mergeCell ref="AF103:AG103"/>
    <mergeCell ref="AJ103:AP103"/>
    <mergeCell ref="AS103:AT103"/>
    <mergeCell ref="AW103:AX103"/>
    <mergeCell ref="B104:H104"/>
    <mergeCell ref="O104:P104"/>
    <mergeCell ref="R104:AG104"/>
    <mergeCell ref="AI104:AX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AI105:AI106"/>
    <mergeCell ref="AJ105:AL106"/>
    <mergeCell ref="AM105:AM106"/>
    <mergeCell ref="AN105:AN106"/>
    <mergeCell ref="AO105:AO106"/>
    <mergeCell ref="AP105:AP106"/>
    <mergeCell ref="AQ105:AQ106"/>
    <mergeCell ref="AR105:AR106"/>
    <mergeCell ref="AS105:AU105"/>
    <mergeCell ref="AV105:AX105"/>
    <mergeCell ref="B106:H106"/>
    <mergeCell ref="O106:P106"/>
    <mergeCell ref="B107:H107"/>
    <mergeCell ref="O107:P107"/>
    <mergeCell ref="S107:U107"/>
    <mergeCell ref="AJ107:AL107"/>
    <mergeCell ref="B108:H108"/>
    <mergeCell ref="O108:P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10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B96" type="list">
      <formula1>Лист2!$A$21:$A$22</formula1>
      <formula2>0</formula2>
    </dataValidation>
    <dataValidation allowBlank="true" errorStyle="stop" operator="between" showDropDown="false" showErrorMessage="true" showInputMessage="true" sqref="AD101:AD102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  <dataValidation allowBlank="true" errorStyle="stop" operator="between" showDropDown="false" showErrorMessage="true" showInputMessage="true" sqref="AU104:AU109 AR114:AS115 AV114 AR116:AS118" type="list">
      <formula1>'[анкетная форма для мо_свод_2023.xlsx]1.2. мероприятия'!#ref!</formula1>
      <formula2>0</formula2>
    </dataValidation>
    <dataValidation allowBlank="true" errorStyle="stop" operator="between" showDropDown="false" showErrorMessage="true" showInputMessage="true" sqref="AI2 AS2:AX2 AO35:AR38 AS96:AS99" type="list">
      <formula1>'[анкетная форма для мо_свод_2023.xlsx]лист2'!#ref!</formula1>
      <formula2>0</formula2>
    </dataValidation>
    <dataValidation allowBlank="true" errorStyle="stop" operator="between" showDropDown="false" showErrorMessage="true" showInputMessage="true" sqref="AQ114:AQ118" type="list">
      <formula1>'[анкетная форма для мо_свод_2023.xlsx]1.2. программы ээ'!#ref!</formula1>
      <formula2>0</formula2>
    </dataValidation>
    <dataValidation allowBlank="true" errorStyle="stop" operator="between" showDropDown="false" showErrorMessage="true" showInputMessage="true" sqref="AP114:AP118" type="list">
      <formula1>'[анкетная форма для мо_свод_2023.xlsx]1.1. реквизиты бу'!#ref!</formula1>
      <formula2>0</formula2>
    </dataValidation>
    <dataValidation allowBlank="true" errorStyle="stop" operator="between" showDropDown="false" showErrorMessage="true" showInputMessage="true" sqref="AJ104:AP108" type="list">
      <formula1>'[анкетная форма для мо_свод_2023.xlsx]1.4. энергосервисные контракты'!#ref!</formula1>
      <formula2>0</formula2>
    </dataValidation>
  </dataValidations>
  <hyperlinks>
    <hyperlink ref="C13" r:id="rId1" display="savino_rayoo@ivreg.ru"/>
    <hyperlink ref="T13" r:id="rId2" display="savino_rayoo@ivreg.ru"/>
    <hyperlink ref="AK13" r:id="rId3" display="savino_rayoo@ivreg.ru"/>
    <hyperlink ref="C22" r:id="rId4" display="savino_rayoo@ivreg.ru"/>
    <hyperlink ref="T22" r:id="rId5" display="savino_rayoo@ivreg.ru"/>
    <hyperlink ref="AK22" r:id="rId6" display="savino_rayoo@ivreg.ru"/>
  </hyperlinks>
  <printOptions headings="false" gridLines="false" gridLinesSet="true" horizontalCentered="false" verticalCentered="false"/>
  <pageMargins left="0.422222222222222" right="0.475" top="0.550694444444444" bottom="0.315277777777778" header="0.285416666666667" footer="0.0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7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H118"/>
  <sheetViews>
    <sheetView showFormulas="false" showGridLines="true" showRowColHeaders="true" showZeros="true" rightToLeft="false" tabSelected="false" showOutlineSymbols="true" defaultGridColor="true" view="normal" topLeftCell="A82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.29"/>
    <col collapsed="false" customWidth="true" hidden="false" outlineLevel="0" max="31" min="31" style="4" width="9.59"/>
    <col collapsed="false" customWidth="true" hidden="false" outlineLevel="0" max="32" min="32" style="4" width="8.71"/>
    <col collapsed="false" customWidth="true" hidden="false" outlineLevel="0" max="33" min="33" style="4" width="11.42"/>
    <col collapsed="false" customWidth="false" hidden="false" outlineLevel="0" max="34" min="34" style="156" width="9.13"/>
    <col collapsed="false" customWidth="false" hidden="false" outlineLevel="0" max="273" min="35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</row>
    <row r="5" customFormat="false" ht="15" hidden="false" customHeight="false" outlineLevel="0" collapsed="false">
      <c r="A5" s="67" t="s">
        <v>39</v>
      </c>
      <c r="B5" s="68" t="s">
        <v>34</v>
      </c>
      <c r="C5" s="66" t="str">
        <f aca="false">T5</f>
        <v>МУ Савинского Муниципального района МФЦ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2" t="s">
        <v>593</v>
      </c>
      <c r="U5" s="12"/>
      <c r="V5" s="12"/>
      <c r="W5" s="12"/>
      <c r="X5" s="12"/>
      <c r="Y5" s="12"/>
      <c r="Z5" s="12"/>
      <c r="AA5" s="12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3711034997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3711034997</v>
      </c>
      <c r="U6" s="12"/>
      <c r="V6" s="12"/>
      <c r="W6" s="12"/>
      <c r="X6" s="12"/>
      <c r="Y6" s="12"/>
      <c r="Z6" s="12"/>
      <c r="AA6" s="12"/>
    </row>
    <row r="7" customFormat="false" ht="25.3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область, Савинский район, поселок Савино, улица Первомайская, дом 22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342</v>
      </c>
      <c r="U7" s="15"/>
      <c r="V7" s="15"/>
      <c r="W7" s="15"/>
      <c r="X7" s="15"/>
      <c r="Y7" s="15"/>
      <c r="Z7" s="15"/>
      <c r="AA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594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594</v>
      </c>
      <c r="U10" s="12"/>
      <c r="V10" s="12"/>
      <c r="W10" s="12"/>
      <c r="X10" s="12"/>
      <c r="Y10" s="12"/>
      <c r="Z10" s="12"/>
      <c r="AA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384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384</v>
      </c>
      <c r="U11" s="12"/>
      <c r="V11" s="12"/>
      <c r="W11" s="12"/>
      <c r="X11" s="12"/>
      <c r="Y11" s="12"/>
      <c r="Z11" s="12"/>
      <c r="AA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595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595</v>
      </c>
      <c r="U12" s="12"/>
      <c r="V12" s="12"/>
      <c r="W12" s="12"/>
      <c r="X12" s="12"/>
      <c r="Y12" s="12"/>
      <c r="Z12" s="12"/>
      <c r="AA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596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596</v>
      </c>
      <c r="U13" s="17"/>
      <c r="V13" s="17"/>
      <c r="W13" s="17"/>
      <c r="X13" s="17"/>
      <c r="Y13" s="17"/>
      <c r="Z13" s="17"/>
      <c r="AA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/>
      <c r="U15" s="12"/>
      <c r="V15" s="12"/>
      <c r="W15" s="12"/>
      <c r="X15" s="12"/>
      <c r="Y15" s="12"/>
      <c r="Z15" s="12"/>
      <c r="AA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/>
      <c r="U16" s="12"/>
      <c r="V16" s="12"/>
      <c r="W16" s="12"/>
      <c r="X16" s="12"/>
      <c r="Y16" s="12"/>
      <c r="Z16" s="12"/>
      <c r="AA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/>
      <c r="U17" s="12"/>
      <c r="V17" s="12"/>
      <c r="W17" s="12"/>
      <c r="X17" s="12"/>
      <c r="Y17" s="12"/>
      <c r="Z17" s="12"/>
      <c r="AA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594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594</v>
      </c>
      <c r="U19" s="12"/>
      <c r="V19" s="12"/>
      <c r="W19" s="12"/>
      <c r="X19" s="12"/>
      <c r="Y19" s="12"/>
      <c r="Z19" s="12"/>
      <c r="AA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384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384</v>
      </c>
      <c r="U20" s="12"/>
      <c r="V20" s="12"/>
      <c r="W20" s="12"/>
      <c r="X20" s="12"/>
      <c r="Y20" s="12"/>
      <c r="Z20" s="12"/>
      <c r="AA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595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595</v>
      </c>
      <c r="U21" s="12"/>
      <c r="V21" s="12"/>
      <c r="W21" s="12"/>
      <c r="X21" s="12"/>
      <c r="Y21" s="12"/>
      <c r="Z21" s="12"/>
      <c r="AA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596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596</v>
      </c>
      <c r="U22" s="17"/>
      <c r="V22" s="17"/>
      <c r="W22" s="17"/>
      <c r="X22" s="17"/>
      <c r="Y22" s="17"/>
      <c r="Z22" s="17"/>
      <c r="AA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22" t="s">
        <v>70</v>
      </c>
      <c r="T25" s="22"/>
      <c r="U25" s="22"/>
      <c r="V25" s="22"/>
      <c r="W25" s="22"/>
      <c r="X25" s="75" t="n">
        <v>1</v>
      </c>
      <c r="Y25" s="75"/>
      <c r="Z25" s="75"/>
      <c r="AA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22" t="s">
        <v>71</v>
      </c>
      <c r="T26" s="22"/>
      <c r="U26" s="22"/>
      <c r="V26" s="22"/>
      <c r="W26" s="22"/>
      <c r="X26" s="75" t="n">
        <v>1</v>
      </c>
      <c r="Y26" s="75"/>
      <c r="Z26" s="75"/>
      <c r="AA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0</v>
      </c>
      <c r="H27" s="163"/>
      <c r="I27" s="163"/>
      <c r="J27" s="163"/>
      <c r="R27" s="13" t="s">
        <v>45</v>
      </c>
      <c r="S27" s="22" t="s">
        <v>72</v>
      </c>
      <c r="T27" s="22"/>
      <c r="U27" s="22"/>
      <c r="V27" s="22"/>
      <c r="W27" s="22"/>
      <c r="X27" s="75" t="n">
        <v>0</v>
      </c>
      <c r="Y27" s="75"/>
      <c r="Z27" s="75"/>
      <c r="AA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0</v>
      </c>
      <c r="H28" s="26"/>
      <c r="I28" s="26"/>
      <c r="J28" s="26"/>
      <c r="R28" s="24" t="s">
        <v>47</v>
      </c>
      <c r="S28" s="25" t="s">
        <v>73</v>
      </c>
      <c r="T28" s="25"/>
      <c r="U28" s="25"/>
      <c r="V28" s="25"/>
      <c r="W28" s="25"/>
      <c r="X28" s="77" t="n">
        <f aca="false">X29+X32</f>
        <v>0</v>
      </c>
      <c r="Y28" s="77"/>
      <c r="Z28" s="77"/>
      <c r="AA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25" t="s">
        <v>75</v>
      </c>
      <c r="T29" s="25"/>
      <c r="U29" s="25"/>
      <c r="V29" s="25"/>
      <c r="W29" s="25"/>
      <c r="X29" s="77" t="n">
        <f aca="false">X30+X31</f>
        <v>0</v>
      </c>
      <c r="Y29" s="77"/>
      <c r="Z29" s="77"/>
      <c r="AA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22" t="s">
        <v>77</v>
      </c>
      <c r="T30" s="22"/>
      <c r="U30" s="22"/>
      <c r="V30" s="22"/>
      <c r="W30" s="22"/>
      <c r="X30" s="75" t="n">
        <v>0</v>
      </c>
      <c r="Y30" s="75"/>
      <c r="Z30" s="75"/>
      <c r="AA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22" t="s">
        <v>79</v>
      </c>
      <c r="T31" s="22"/>
      <c r="U31" s="22"/>
      <c r="V31" s="22"/>
      <c r="W31" s="22"/>
      <c r="X31" s="75" t="n">
        <v>0</v>
      </c>
      <c r="Y31" s="75"/>
      <c r="Z31" s="75"/>
      <c r="AA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22" t="s">
        <v>81</v>
      </c>
      <c r="T32" s="22"/>
      <c r="U32" s="22"/>
      <c r="V32" s="22"/>
      <c r="W32" s="22"/>
      <c r="X32" s="75" t="n">
        <v>0</v>
      </c>
      <c r="Y32" s="75"/>
      <c r="Z32" s="75"/>
      <c r="AA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6</v>
      </c>
      <c r="H33" s="163"/>
      <c r="I33" s="163"/>
      <c r="J33" s="163"/>
      <c r="R33" s="13" t="s">
        <v>50</v>
      </c>
      <c r="S33" s="22" t="s">
        <v>82</v>
      </c>
      <c r="T33" s="22"/>
      <c r="U33" s="22"/>
      <c r="V33" s="22"/>
      <c r="W33" s="22"/>
      <c r="X33" s="75" t="n">
        <v>7</v>
      </c>
      <c r="Y33" s="75"/>
      <c r="Z33" s="75"/>
      <c r="AA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22" t="s">
        <v>83</v>
      </c>
      <c r="T34" s="22"/>
      <c r="U34" s="22"/>
      <c r="V34" s="22"/>
      <c r="W34" s="22"/>
      <c r="X34" s="75" t="n">
        <v>0</v>
      </c>
      <c r="Y34" s="75"/>
      <c r="Z34" s="75"/>
      <c r="AA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0</v>
      </c>
      <c r="H35" s="163"/>
      <c r="I35" s="163"/>
      <c r="J35" s="163"/>
      <c r="R35" s="13" t="s">
        <v>272</v>
      </c>
      <c r="S35" s="22" t="s">
        <v>273</v>
      </c>
      <c r="T35" s="22"/>
      <c r="U35" s="22"/>
      <c r="V35" s="22"/>
      <c r="W35" s="22"/>
      <c r="X35" s="59" t="n">
        <v>0</v>
      </c>
      <c r="Y35" s="59"/>
      <c r="Z35" s="59"/>
      <c r="AA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1</v>
      </c>
      <c r="H36" s="163"/>
      <c r="I36" s="163"/>
      <c r="J36" s="163"/>
      <c r="K36" s="155" t="n">
        <f aca="false">AB36</f>
        <v>0</v>
      </c>
      <c r="R36" s="13" t="s">
        <v>274</v>
      </c>
      <c r="S36" s="22" t="s">
        <v>275</v>
      </c>
      <c r="T36" s="22"/>
      <c r="U36" s="22"/>
      <c r="V36" s="22"/>
      <c r="W36" s="22"/>
      <c r="X36" s="59" t="n">
        <v>1</v>
      </c>
      <c r="Y36" s="59"/>
      <c r="Z36" s="59"/>
      <c r="AA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1</v>
      </c>
      <c r="H37" s="163"/>
      <c r="I37" s="163"/>
      <c r="J37" s="163"/>
      <c r="K37" s="155" t="n">
        <f aca="false">AB37</f>
        <v>0</v>
      </c>
      <c r="R37" s="13" t="s">
        <v>86</v>
      </c>
      <c r="S37" s="22" t="s">
        <v>276</v>
      </c>
      <c r="T37" s="22"/>
      <c r="U37" s="22"/>
      <c r="V37" s="22"/>
      <c r="W37" s="22"/>
      <c r="X37" s="59" t="n">
        <v>1</v>
      </c>
      <c r="Y37" s="59"/>
      <c r="Z37" s="59"/>
      <c r="AA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22" t="s">
        <v>278</v>
      </c>
      <c r="T38" s="22"/>
      <c r="U38" s="22"/>
      <c r="V38" s="22"/>
      <c r="W38" s="22"/>
      <c r="X38" s="23" t="n">
        <v>1</v>
      </c>
      <c r="Y38" s="23"/>
      <c r="Z38" s="23"/>
      <c r="AA38" s="23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0</v>
      </c>
      <c r="H46" s="103"/>
      <c r="I46" s="103" t="n">
        <v>0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0</v>
      </c>
      <c r="Y46" s="35"/>
      <c r="Z46" s="35" t="n">
        <v>0</v>
      </c>
      <c r="AA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</row>
    <row r="51" customFormat="false" ht="29.1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37" t="s">
        <v>105</v>
      </c>
      <c r="Y52" s="37"/>
      <c r="Z52" s="37"/>
      <c r="AA52" s="37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40" t="n">
        <f aca="false">X54+X55+X56+X57</f>
        <v>0</v>
      </c>
      <c r="Y53" s="40"/>
      <c r="Z53" s="40"/>
      <c r="AA53" s="40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41" t="s">
        <v>107</v>
      </c>
      <c r="T54" s="41"/>
      <c r="U54" s="41"/>
      <c r="V54" s="41"/>
      <c r="W54" s="41"/>
      <c r="X54" s="42" t="n">
        <v>0</v>
      </c>
      <c r="Y54" s="42"/>
      <c r="Z54" s="42"/>
      <c r="AA54" s="4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41" t="s">
        <v>108</v>
      </c>
      <c r="T55" s="41"/>
      <c r="U55" s="41"/>
      <c r="V55" s="41"/>
      <c r="W55" s="41"/>
      <c r="X55" s="42" t="n">
        <v>0</v>
      </c>
      <c r="Y55" s="42"/>
      <c r="Z55" s="42"/>
      <c r="AA55" s="4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41" t="s">
        <v>110</v>
      </c>
      <c r="T56" s="41"/>
      <c r="U56" s="41"/>
      <c r="V56" s="41"/>
      <c r="W56" s="41"/>
      <c r="X56" s="42" t="n">
        <v>0</v>
      </c>
      <c r="Y56" s="42"/>
      <c r="Z56" s="42"/>
      <c r="AA56" s="4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41" t="s">
        <v>112</v>
      </c>
      <c r="T57" s="41"/>
      <c r="U57" s="41"/>
      <c r="V57" s="41"/>
      <c r="W57" s="41"/>
      <c r="X57" s="42" t="n">
        <v>0</v>
      </c>
      <c r="Y57" s="42"/>
      <c r="Z57" s="42"/>
      <c r="AA57" s="4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</row>
    <row r="60" customFormat="false" ht="15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0</v>
      </c>
      <c r="H60" s="179"/>
      <c r="I60" s="179" t="n">
        <v>0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29</v>
      </c>
      <c r="Y60" s="79"/>
      <c r="Z60" s="45" t="n">
        <v>0</v>
      </c>
      <c r="AA60" s="45"/>
    </row>
    <row r="61" customFormat="false" ht="15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0</v>
      </c>
      <c r="H61" s="179"/>
      <c r="I61" s="179" t="n">
        <v>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29</v>
      </c>
      <c r="Y61" s="79"/>
      <c r="Z61" s="45" t="n">
        <v>0</v>
      </c>
      <c r="AA61" s="45"/>
    </row>
    <row r="62" customFormat="false" ht="15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29</v>
      </c>
      <c r="Y62" s="79"/>
      <c r="Z62" s="45" t="n">
        <v>0</v>
      </c>
      <c r="AA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0</v>
      </c>
      <c r="W73" s="54"/>
      <c r="X73" s="54"/>
      <c r="Y73" s="192" t="n">
        <v>0</v>
      </c>
      <c r="Z73" s="192"/>
      <c r="AA73" s="192"/>
      <c r="AB73" s="55"/>
      <c r="AC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0</v>
      </c>
      <c r="F74" s="188"/>
      <c r="G74" s="188"/>
      <c r="H74" s="188" t="n">
        <v>0</v>
      </c>
      <c r="I74" s="188"/>
      <c r="J74" s="188"/>
      <c r="K74" s="189" t="e">
        <f aca="false">(E74*1000)/E73</f>
        <v>#DIV/0!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0</v>
      </c>
      <c r="W74" s="54"/>
      <c r="X74" s="54"/>
      <c r="Y74" s="192" t="n">
        <v>0</v>
      </c>
      <c r="Z74" s="192"/>
      <c r="AA74" s="192"/>
      <c r="AB74" s="55" t="e">
        <f aca="false">(V74*1000)/V73</f>
        <v>#DIV/0!</v>
      </c>
      <c r="AC74" s="56" t="e">
        <f aca="false">(Y74*1000)/Y73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</row>
    <row r="95" s="253" customFormat="true" ht="30.6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</row>
    <row r="96" customFormat="false" ht="48.75" hidden="false" customHeight="true" outlineLevel="0" collapsed="false">
      <c r="A96" s="167" t="s">
        <v>39</v>
      </c>
      <c r="B96" s="230" t="str">
        <f aca="false">C5</f>
        <v>МУ Савинского Муниципального района МФЦ</v>
      </c>
      <c r="C96" s="231" t="str">
        <f aca="false">T96</f>
        <v>Энергосбережение и повышение энергетической эффективности МУ Савинского Муниципального района МФЦ</v>
      </c>
      <c r="D96" s="231"/>
      <c r="E96" s="231"/>
      <c r="F96" s="231"/>
      <c r="G96" s="202" t="str">
        <f aca="false">X96</f>
        <v>приказ директора от 14.03.2025 № 1</v>
      </c>
      <c r="H96" s="202" t="n">
        <f aca="false">Y96</f>
        <v>2025</v>
      </c>
      <c r="I96" s="202" t="n">
        <f aca="false">Z96</f>
        <v>2029</v>
      </c>
      <c r="J96" s="202" t="n">
        <f aca="false">AA96</f>
        <v>5</v>
      </c>
      <c r="K96" s="202" t="n">
        <f aca="false">AB96</f>
        <v>0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МУ Савинского Муниципального района МФЦ</v>
      </c>
      <c r="T96" s="270" t="s">
        <v>597</v>
      </c>
      <c r="U96" s="270"/>
      <c r="V96" s="270"/>
      <c r="W96" s="270"/>
      <c r="X96" s="233" t="s">
        <v>598</v>
      </c>
      <c r="Y96" s="112" t="n">
        <v>2025</v>
      </c>
      <c r="Z96" s="112" t="n">
        <v>2029</v>
      </c>
      <c r="AA96" s="112" t="n">
        <v>5</v>
      </c>
      <c r="AB96" s="112"/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s="253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49" t="s">
        <v>32</v>
      </c>
      <c r="S98" s="223" t="s">
        <v>287</v>
      </c>
      <c r="T98" s="223"/>
      <c r="U98" s="223"/>
      <c r="V98" s="223"/>
      <c r="W98" s="223"/>
      <c r="X98" s="223"/>
      <c r="Y98" s="223"/>
      <c r="Z98" s="223" t="s">
        <v>193</v>
      </c>
      <c r="AA98" s="223"/>
      <c r="AB98" s="223"/>
      <c r="AC98" s="223"/>
      <c r="AD98" s="223" t="s">
        <v>194</v>
      </c>
      <c r="AE98" s="223"/>
      <c r="AF98" s="223"/>
      <c r="AG98" s="223"/>
      <c r="AH98" s="252"/>
    </row>
    <row r="99" s="253" customFormat="true" ht="12.6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49"/>
      <c r="S99" s="223"/>
      <c r="T99" s="223"/>
      <c r="U99" s="223"/>
      <c r="V99" s="223"/>
      <c r="W99" s="223"/>
      <c r="X99" s="223"/>
      <c r="Y99" s="223"/>
      <c r="Z99" s="223" t="s">
        <v>177</v>
      </c>
      <c r="AA99" s="223"/>
      <c r="AB99" s="223"/>
      <c r="AC99" s="215" t="s">
        <v>195</v>
      </c>
      <c r="AD99" s="215" t="s">
        <v>196</v>
      </c>
      <c r="AE99" s="215"/>
      <c r="AF99" s="223" t="s">
        <v>197</v>
      </c>
      <c r="AG99" s="223"/>
      <c r="AH99" s="252"/>
    </row>
    <row r="100" s="253" customFormat="true" ht="21.6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49"/>
      <c r="S100" s="223"/>
      <c r="T100" s="223"/>
      <c r="U100" s="223"/>
      <c r="V100" s="223"/>
      <c r="W100" s="223"/>
      <c r="X100" s="223"/>
      <c r="Y100" s="223"/>
      <c r="Z100" s="228" t="s">
        <v>178</v>
      </c>
      <c r="AA100" s="229" t="s">
        <v>179</v>
      </c>
      <c r="AB100" s="229" t="s">
        <v>180</v>
      </c>
      <c r="AC100" s="215"/>
      <c r="AD100" s="215" t="s">
        <v>198</v>
      </c>
      <c r="AE100" s="215" t="s">
        <v>199</v>
      </c>
      <c r="AF100" s="223" t="s">
        <v>134</v>
      </c>
      <c r="AG100" s="223"/>
      <c r="AH100" s="252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369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209" t="n">
        <v>0</v>
      </c>
      <c r="AC101" s="209" t="n">
        <v>0</v>
      </c>
      <c r="AD101" s="59"/>
      <c r="AE101" s="75"/>
      <c r="AF101" s="59"/>
      <c r="AG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370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209" t="n">
        <v>0</v>
      </c>
      <c r="AC102" s="209" t="n">
        <v>0</v>
      </c>
      <c r="AD102" s="59"/>
      <c r="AE102" s="75"/>
      <c r="AF102" s="59"/>
      <c r="AG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/>
      <c r="S103" s="32" t="s">
        <v>291</v>
      </c>
      <c r="T103" s="32"/>
      <c r="U103" s="32"/>
      <c r="V103" s="32"/>
      <c r="W103" s="32"/>
      <c r="X103" s="32"/>
      <c r="Y103" s="32"/>
      <c r="Z103" s="75" t="n">
        <v>0</v>
      </c>
      <c r="AA103" s="75" t="n">
        <v>0</v>
      </c>
      <c r="AB103" s="59" t="n">
        <v>0</v>
      </c>
      <c r="AC103" s="59"/>
      <c r="AD103" s="75" t="n">
        <v>0</v>
      </c>
      <c r="AE103" s="75" t="n">
        <v>0</v>
      </c>
      <c r="AF103" s="59" t="n">
        <v>0</v>
      </c>
      <c r="AG103" s="59"/>
    </row>
    <row r="104" customFormat="false" ht="15.75" hidden="false" customHeight="true" outlineLevel="0" collapsed="false">
      <c r="A104" s="67" t="s">
        <v>39</v>
      </c>
      <c r="B104" s="122" t="s">
        <v>371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="253" customFormat="true" ht="17.1" hidden="false" customHeight="true" outlineLevel="0" collapsed="false">
      <c r="A105" s="67" t="s">
        <v>42</v>
      </c>
      <c r="B105" s="123" t="s">
        <v>440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H105" s="252"/>
    </row>
    <row r="106" s="253" customFormat="true" ht="17.1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H106" s="252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</row>
  </sheetData>
  <sheetProtection algorithmName="SHA-512" hashValue="IbYoPfeHcsigFY2gzEuDAxpG2Nb0GPuB7QQHH/+cOmpEK/s62nd8yaKyZnBq5MfV4mu3nNgz/Izp8Ji4lHeo+g==" saltValue="paAOpQGJDbp86Rk936iirw==" spinCount="100000" sheet="true" objects="true" scenarios="true"/>
  <mergeCells count="489">
    <mergeCell ref="A1:B1"/>
    <mergeCell ref="C1:J1"/>
    <mergeCell ref="R1:S1"/>
    <mergeCell ref="T1:AA1"/>
    <mergeCell ref="A2:J2"/>
    <mergeCell ref="R2:AA2"/>
    <mergeCell ref="A3:J3"/>
    <mergeCell ref="R3:AA3"/>
    <mergeCell ref="C4:J4"/>
    <mergeCell ref="T4:AA4"/>
    <mergeCell ref="C5:J5"/>
    <mergeCell ref="T5:AA5"/>
    <mergeCell ref="C6:J6"/>
    <mergeCell ref="T6:AA6"/>
    <mergeCell ref="C7:J7"/>
    <mergeCell ref="T7:AA7"/>
    <mergeCell ref="A8:J8"/>
    <mergeCell ref="R8:AA8"/>
    <mergeCell ref="C9:J9"/>
    <mergeCell ref="T9:AA9"/>
    <mergeCell ref="C10:J10"/>
    <mergeCell ref="T10:AA10"/>
    <mergeCell ref="C11:J11"/>
    <mergeCell ref="T11:AA11"/>
    <mergeCell ref="C12:J12"/>
    <mergeCell ref="T12:AA12"/>
    <mergeCell ref="C13:J13"/>
    <mergeCell ref="T13:AA13"/>
    <mergeCell ref="B14:J14"/>
    <mergeCell ref="S14:AA14"/>
    <mergeCell ref="C15:J15"/>
    <mergeCell ref="T15:AA15"/>
    <mergeCell ref="C16:J16"/>
    <mergeCell ref="T16:AA16"/>
    <mergeCell ref="C17:J17"/>
    <mergeCell ref="T17:AA17"/>
    <mergeCell ref="B18:J18"/>
    <mergeCell ref="S18:AA18"/>
    <mergeCell ref="C19:J19"/>
    <mergeCell ref="T19:AA19"/>
    <mergeCell ref="C20:J20"/>
    <mergeCell ref="T20:AA20"/>
    <mergeCell ref="C21:J21"/>
    <mergeCell ref="T21:AA21"/>
    <mergeCell ref="C22:J22"/>
    <mergeCell ref="T22:AA22"/>
    <mergeCell ref="A23:J23"/>
    <mergeCell ref="R23:AA23"/>
    <mergeCell ref="B24:F24"/>
    <mergeCell ref="G24:J24"/>
    <mergeCell ref="S24:W24"/>
    <mergeCell ref="X24:AA24"/>
    <mergeCell ref="B25:F25"/>
    <mergeCell ref="G25:J25"/>
    <mergeCell ref="S25:W25"/>
    <mergeCell ref="X25:AA25"/>
    <mergeCell ref="B26:F26"/>
    <mergeCell ref="G26:J26"/>
    <mergeCell ref="S26:W26"/>
    <mergeCell ref="X26:AA26"/>
    <mergeCell ref="B27:F27"/>
    <mergeCell ref="G27:J27"/>
    <mergeCell ref="S27:W27"/>
    <mergeCell ref="X27:AA27"/>
    <mergeCell ref="B28:F28"/>
    <mergeCell ref="G28:J28"/>
    <mergeCell ref="S28:W28"/>
    <mergeCell ref="X28:AA28"/>
    <mergeCell ref="B29:F29"/>
    <mergeCell ref="G29:J29"/>
    <mergeCell ref="S29:W29"/>
    <mergeCell ref="X29:AA29"/>
    <mergeCell ref="B30:F30"/>
    <mergeCell ref="G30:J30"/>
    <mergeCell ref="S30:W30"/>
    <mergeCell ref="X30:AA30"/>
    <mergeCell ref="B31:F31"/>
    <mergeCell ref="G31:J31"/>
    <mergeCell ref="S31:W31"/>
    <mergeCell ref="X31:AA31"/>
    <mergeCell ref="B32:F32"/>
    <mergeCell ref="G32:J32"/>
    <mergeCell ref="S32:W32"/>
    <mergeCell ref="X32:AA32"/>
    <mergeCell ref="B33:F33"/>
    <mergeCell ref="G33:J33"/>
    <mergeCell ref="S33:W33"/>
    <mergeCell ref="X33:AA33"/>
    <mergeCell ref="B34:F34"/>
    <mergeCell ref="G34:J34"/>
    <mergeCell ref="S34:W34"/>
    <mergeCell ref="X34:AA34"/>
    <mergeCell ref="B35:F35"/>
    <mergeCell ref="G35:J35"/>
    <mergeCell ref="S35:W35"/>
    <mergeCell ref="X35:AA35"/>
    <mergeCell ref="B36:F36"/>
    <mergeCell ref="G36:J36"/>
    <mergeCell ref="S36:W36"/>
    <mergeCell ref="X36:AA36"/>
    <mergeCell ref="B37:F37"/>
    <mergeCell ref="G37:J37"/>
    <mergeCell ref="S37:W37"/>
    <mergeCell ref="X37:AA37"/>
    <mergeCell ref="B38:F38"/>
    <mergeCell ref="G38:J38"/>
    <mergeCell ref="S38:W38"/>
    <mergeCell ref="X38:AA38"/>
    <mergeCell ref="A39:J39"/>
    <mergeCell ref="R39:AA39"/>
    <mergeCell ref="B40:F40"/>
    <mergeCell ref="G40:J40"/>
    <mergeCell ref="S40:W40"/>
    <mergeCell ref="X40:AA40"/>
    <mergeCell ref="B41:F41"/>
    <mergeCell ref="G41:J41"/>
    <mergeCell ref="S41:W41"/>
    <mergeCell ref="X41:AA41"/>
    <mergeCell ref="B42:F42"/>
    <mergeCell ref="G42:J42"/>
    <mergeCell ref="S42:W42"/>
    <mergeCell ref="X42:AA42"/>
    <mergeCell ref="B43:F43"/>
    <mergeCell ref="G43:J43"/>
    <mergeCell ref="S43:W43"/>
    <mergeCell ref="X43:AA43"/>
    <mergeCell ref="A44:J44"/>
    <mergeCell ref="R44:AA44"/>
    <mergeCell ref="B45:F45"/>
    <mergeCell ref="G45:H45"/>
    <mergeCell ref="I45:J45"/>
    <mergeCell ref="S45:W45"/>
    <mergeCell ref="X45:Y45"/>
    <mergeCell ref="Z45:AA45"/>
    <mergeCell ref="B46:F46"/>
    <mergeCell ref="G46:H46"/>
    <mergeCell ref="I46:J46"/>
    <mergeCell ref="S46:W46"/>
    <mergeCell ref="X46:Y46"/>
    <mergeCell ref="Z46:AA46"/>
    <mergeCell ref="B47:F47"/>
    <mergeCell ref="G47:H47"/>
    <mergeCell ref="I47:J47"/>
    <mergeCell ref="S47:W47"/>
    <mergeCell ref="X47:Y47"/>
    <mergeCell ref="Z47:AA47"/>
    <mergeCell ref="B48:F48"/>
    <mergeCell ref="G48:H48"/>
    <mergeCell ref="I48:J48"/>
    <mergeCell ref="S48:W48"/>
    <mergeCell ref="X48:Y48"/>
    <mergeCell ref="Z48:AA48"/>
    <mergeCell ref="B49:F49"/>
    <mergeCell ref="G49:H49"/>
    <mergeCell ref="I49:J49"/>
    <mergeCell ref="S49:W49"/>
    <mergeCell ref="X49:Y49"/>
    <mergeCell ref="Z49:AA49"/>
    <mergeCell ref="B50:F50"/>
    <mergeCell ref="G50:H50"/>
    <mergeCell ref="I50:J50"/>
    <mergeCell ref="S50:W50"/>
    <mergeCell ref="X50:Y50"/>
    <mergeCell ref="Z50:AA50"/>
    <mergeCell ref="A51:J51"/>
    <mergeCell ref="R51:AA51"/>
    <mergeCell ref="B52:F52"/>
    <mergeCell ref="G52:J52"/>
    <mergeCell ref="S52:W52"/>
    <mergeCell ref="X52:AA52"/>
    <mergeCell ref="B53:F53"/>
    <mergeCell ref="G53:J53"/>
    <mergeCell ref="S53:W53"/>
    <mergeCell ref="X53:AA53"/>
    <mergeCell ref="B54:F54"/>
    <mergeCell ref="G54:J54"/>
    <mergeCell ref="S54:W54"/>
    <mergeCell ref="X54:AA54"/>
    <mergeCell ref="B55:F55"/>
    <mergeCell ref="G55:J55"/>
    <mergeCell ref="S55:W55"/>
    <mergeCell ref="X55:AA55"/>
    <mergeCell ref="B56:F56"/>
    <mergeCell ref="G56:J56"/>
    <mergeCell ref="S56:W56"/>
    <mergeCell ref="X56:AA56"/>
    <mergeCell ref="B57:F57"/>
    <mergeCell ref="G57:J57"/>
    <mergeCell ref="S57:W57"/>
    <mergeCell ref="X57:AA57"/>
    <mergeCell ref="A58:J58"/>
    <mergeCell ref="R58:AA58"/>
    <mergeCell ref="B59:F59"/>
    <mergeCell ref="G59:H59"/>
    <mergeCell ref="I59:J59"/>
    <mergeCell ref="S59:W59"/>
    <mergeCell ref="X59:Y59"/>
    <mergeCell ref="Z59:AA59"/>
    <mergeCell ref="B60:F60"/>
    <mergeCell ref="G60:H60"/>
    <mergeCell ref="I60:J60"/>
    <mergeCell ref="S60:W60"/>
    <mergeCell ref="X60:Y60"/>
    <mergeCell ref="Z60:AA60"/>
    <mergeCell ref="B61:F61"/>
    <mergeCell ref="G61:H61"/>
    <mergeCell ref="I61:J61"/>
    <mergeCell ref="S61:W61"/>
    <mergeCell ref="X61:Y61"/>
    <mergeCell ref="Z61:AA61"/>
    <mergeCell ref="B62:F62"/>
    <mergeCell ref="G62:H62"/>
    <mergeCell ref="I62:J62"/>
    <mergeCell ref="S62:W62"/>
    <mergeCell ref="X62:Y62"/>
    <mergeCell ref="Z62:AA62"/>
    <mergeCell ref="A63:J63"/>
    <mergeCell ref="R63:AA63"/>
    <mergeCell ref="B64:F64"/>
    <mergeCell ref="G64:J64"/>
    <mergeCell ref="S64:W64"/>
    <mergeCell ref="X64:AA64"/>
    <mergeCell ref="B65:F65"/>
    <mergeCell ref="G65:J65"/>
    <mergeCell ref="S65:W65"/>
    <mergeCell ref="X65:AA65"/>
    <mergeCell ref="B66:F66"/>
    <mergeCell ref="G66:J66"/>
    <mergeCell ref="S66:W66"/>
    <mergeCell ref="X66:AA66"/>
    <mergeCell ref="B67:F67"/>
    <mergeCell ref="G67:J67"/>
    <mergeCell ref="S67:W67"/>
    <mergeCell ref="X67:AA67"/>
    <mergeCell ref="B68:F68"/>
    <mergeCell ref="G68:J68"/>
    <mergeCell ref="S68:W68"/>
    <mergeCell ref="X68:AA68"/>
    <mergeCell ref="B69:F69"/>
    <mergeCell ref="G69:J69"/>
    <mergeCell ref="S69:W69"/>
    <mergeCell ref="X69:AA69"/>
    <mergeCell ref="B70:F70"/>
    <mergeCell ref="G70:J70"/>
    <mergeCell ref="S70:W70"/>
    <mergeCell ref="X70:AA70"/>
    <mergeCell ref="A71:J71"/>
    <mergeCell ref="R71:AA71"/>
    <mergeCell ref="C72:D72"/>
    <mergeCell ref="E72:G72"/>
    <mergeCell ref="H72:J72"/>
    <mergeCell ref="K72:L72"/>
    <mergeCell ref="T72:U72"/>
    <mergeCell ref="V72:X72"/>
    <mergeCell ref="Y72:AA72"/>
    <mergeCell ref="AB72:AC72"/>
    <mergeCell ref="B73:B74"/>
    <mergeCell ref="C73:D73"/>
    <mergeCell ref="E73:G73"/>
    <mergeCell ref="H73:J73"/>
    <mergeCell ref="S73:S74"/>
    <mergeCell ref="T73:U73"/>
    <mergeCell ref="V73:X73"/>
    <mergeCell ref="Y73:AA73"/>
    <mergeCell ref="C74:D74"/>
    <mergeCell ref="E74:G74"/>
    <mergeCell ref="H74:J74"/>
    <mergeCell ref="T74:U74"/>
    <mergeCell ref="V74:X74"/>
    <mergeCell ref="Y74:AA74"/>
    <mergeCell ref="B75:B76"/>
    <mergeCell ref="C75:D75"/>
    <mergeCell ref="E75:G75"/>
    <mergeCell ref="H75:J75"/>
    <mergeCell ref="S75:S76"/>
    <mergeCell ref="T75:U75"/>
    <mergeCell ref="V75:X75"/>
    <mergeCell ref="Y75:AA75"/>
    <mergeCell ref="C76:D76"/>
    <mergeCell ref="E76:G76"/>
    <mergeCell ref="H76:J76"/>
    <mergeCell ref="T76:U76"/>
    <mergeCell ref="V76:X76"/>
    <mergeCell ref="Y76:AA76"/>
    <mergeCell ref="B77:B78"/>
    <mergeCell ref="C77:D77"/>
    <mergeCell ref="E77:G77"/>
    <mergeCell ref="H77:J77"/>
    <mergeCell ref="S77:S78"/>
    <mergeCell ref="T77:U77"/>
    <mergeCell ref="V77:X77"/>
    <mergeCell ref="Y77:AA77"/>
    <mergeCell ref="C78:D78"/>
    <mergeCell ref="E78:G78"/>
    <mergeCell ref="H78:J78"/>
    <mergeCell ref="T78:U78"/>
    <mergeCell ref="V78:X78"/>
    <mergeCell ref="Y78:AA78"/>
    <mergeCell ref="B79:B80"/>
    <mergeCell ref="C79:D79"/>
    <mergeCell ref="E79:G79"/>
    <mergeCell ref="H79:J79"/>
    <mergeCell ref="S79:S80"/>
    <mergeCell ref="T79:U79"/>
    <mergeCell ref="V79:X79"/>
    <mergeCell ref="Y79:AA79"/>
    <mergeCell ref="C80:D80"/>
    <mergeCell ref="E80:G80"/>
    <mergeCell ref="H80:J80"/>
    <mergeCell ref="T80:U80"/>
    <mergeCell ref="V80:X80"/>
    <mergeCell ref="Y80:AA80"/>
    <mergeCell ref="B81:B82"/>
    <mergeCell ref="C81:D81"/>
    <mergeCell ref="E81:G81"/>
    <mergeCell ref="H81:J81"/>
    <mergeCell ref="S81:S82"/>
    <mergeCell ref="T81:U81"/>
    <mergeCell ref="V81:X81"/>
    <mergeCell ref="Y81:AA81"/>
    <mergeCell ref="C82:D82"/>
    <mergeCell ref="E82:G82"/>
    <mergeCell ref="H82:J82"/>
    <mergeCell ref="T82:U82"/>
    <mergeCell ref="V82:X82"/>
    <mergeCell ref="Y82:AA82"/>
    <mergeCell ref="B83:B84"/>
    <mergeCell ref="C83:D83"/>
    <mergeCell ref="E83:G83"/>
    <mergeCell ref="H83:J83"/>
    <mergeCell ref="S83:S84"/>
    <mergeCell ref="T83:U83"/>
    <mergeCell ref="V83:X83"/>
    <mergeCell ref="Y83:AA83"/>
    <mergeCell ref="C84:D84"/>
    <mergeCell ref="E84:G84"/>
    <mergeCell ref="H84:J84"/>
    <mergeCell ref="T84:U84"/>
    <mergeCell ref="V84:X84"/>
    <mergeCell ref="Y84:AA84"/>
    <mergeCell ref="B85:B86"/>
    <mergeCell ref="C85:D85"/>
    <mergeCell ref="E85:G85"/>
    <mergeCell ref="H85:J85"/>
    <mergeCell ref="S85:S86"/>
    <mergeCell ref="T85:U85"/>
    <mergeCell ref="V85:X85"/>
    <mergeCell ref="Y85:AA85"/>
    <mergeCell ref="C86:D86"/>
    <mergeCell ref="E86:G86"/>
    <mergeCell ref="H86:J86"/>
    <mergeCell ref="T86:U86"/>
    <mergeCell ref="V86:X86"/>
    <mergeCell ref="Y86:AA86"/>
    <mergeCell ref="B87:B88"/>
    <mergeCell ref="C87:D87"/>
    <mergeCell ref="E87:G87"/>
    <mergeCell ref="H87:J87"/>
    <mergeCell ref="S87:S88"/>
    <mergeCell ref="T87:U87"/>
    <mergeCell ref="V87:X87"/>
    <mergeCell ref="Y87:AA87"/>
    <mergeCell ref="C88:D88"/>
    <mergeCell ref="E88:G88"/>
    <mergeCell ref="H88:J88"/>
    <mergeCell ref="T88:U88"/>
    <mergeCell ref="V88:X88"/>
    <mergeCell ref="Y88:AA88"/>
    <mergeCell ref="B89:B90"/>
    <mergeCell ref="C89:D89"/>
    <mergeCell ref="E89:G89"/>
    <mergeCell ref="H89:J89"/>
    <mergeCell ref="S89:S90"/>
    <mergeCell ref="T89:U89"/>
    <mergeCell ref="V89:X89"/>
    <mergeCell ref="Y89:AA89"/>
    <mergeCell ref="C90:D90"/>
    <mergeCell ref="E90:G90"/>
    <mergeCell ref="H90:J90"/>
    <mergeCell ref="T90:U90"/>
    <mergeCell ref="V90:X90"/>
    <mergeCell ref="Y90:AA90"/>
    <mergeCell ref="B91:B92"/>
    <mergeCell ref="C91:D91"/>
    <mergeCell ref="E91:G91"/>
    <mergeCell ref="H91:J91"/>
    <mergeCell ref="S91:S92"/>
    <mergeCell ref="T91:U91"/>
    <mergeCell ref="V91:X91"/>
    <mergeCell ref="Y91:AA91"/>
    <mergeCell ref="C92:D92"/>
    <mergeCell ref="E92:G92"/>
    <mergeCell ref="H92:J92"/>
    <mergeCell ref="T92:U92"/>
    <mergeCell ref="V92:X92"/>
    <mergeCell ref="Y92:AA92"/>
    <mergeCell ref="A93:P93"/>
    <mergeCell ref="R93:AG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C96:F96"/>
    <mergeCell ref="T96:W96"/>
    <mergeCell ref="C97:F97"/>
    <mergeCell ref="R97:AG97"/>
    <mergeCell ref="C98:F98"/>
    <mergeCell ref="R98:R100"/>
    <mergeCell ref="S98:Y100"/>
    <mergeCell ref="Z98:AC98"/>
    <mergeCell ref="AD98:AG98"/>
    <mergeCell ref="C99:F99"/>
    <mergeCell ref="Z99:AB99"/>
    <mergeCell ref="AC99:AC100"/>
    <mergeCell ref="AD99:AE99"/>
    <mergeCell ref="AF99:AG99"/>
    <mergeCell ref="A100:P100"/>
    <mergeCell ref="AF100:AG100"/>
    <mergeCell ref="A101:A103"/>
    <mergeCell ref="B101:H103"/>
    <mergeCell ref="I101:L101"/>
    <mergeCell ref="M101:P101"/>
    <mergeCell ref="S101:Y101"/>
    <mergeCell ref="AF101:AG101"/>
    <mergeCell ref="I102:K102"/>
    <mergeCell ref="L102:L103"/>
    <mergeCell ref="M102:N102"/>
    <mergeCell ref="O102:P102"/>
    <mergeCell ref="S102:Y102"/>
    <mergeCell ref="AF102:AG102"/>
    <mergeCell ref="O103:P103"/>
    <mergeCell ref="S103:Y103"/>
    <mergeCell ref="AB103:AC103"/>
    <mergeCell ref="AF103:AG103"/>
    <mergeCell ref="B104:H104"/>
    <mergeCell ref="O104:P104"/>
    <mergeCell ref="R104:AG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B106:H106"/>
    <mergeCell ref="O106:P106"/>
    <mergeCell ref="B107:H107"/>
    <mergeCell ref="O107:P107"/>
    <mergeCell ref="S107:U107"/>
    <mergeCell ref="B108:H108"/>
    <mergeCell ref="O108:P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4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D101:AD102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</dataValidations>
  <hyperlinks>
    <hyperlink ref="C13" r:id="rId1" display="savinomfc@yandex.ru"/>
    <hyperlink ref="T13" r:id="rId2" display="savinomfc@yandex.ru"/>
    <hyperlink ref="C22" r:id="rId3" display="savinomfc@yandex.ru"/>
    <hyperlink ref="T22" r:id="rId4" display="savinomfc@yandex.ru"/>
  </hyperlinks>
  <printOptions headings="false" gridLines="false" gridLinesSet="true" horizontalCentered="false" verticalCentered="false"/>
  <pageMargins left="0.336111111111111" right="0.388194444444444" top="0.472222222222222" bottom="0.297916666666667" header="0.206944444444444" footer="0.0326388888888889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92"/>
  <sheetViews>
    <sheetView showFormulas="false" showGridLines="true" showRowColHeaders="true" showZeros="true" rightToLeft="false" tabSelected="true" showOutlineSymbols="true" defaultGridColor="true" view="normal" topLeftCell="A61" colorId="64" zoomScale="75" zoomScaleNormal="75" zoomScalePageLayoutView="100" workbookViewId="0">
      <selection pane="topLeft" activeCell="M83" activeCellId="0" sqref="M83"/>
    </sheetView>
  </sheetViews>
  <sheetFormatPr defaultColWidth="9.13671875" defaultRowHeight="15" zeroHeight="false" outlineLevelRow="0" outlineLevelCol="0"/>
  <cols>
    <col collapsed="false" customWidth="true" hidden="false" outlineLevel="0" max="1" min="1" style="3" width="7.15"/>
    <col collapsed="false" customWidth="true" hidden="false" outlineLevel="0" max="2" min="2" style="4" width="31.69"/>
    <col collapsed="false" customWidth="true" hidden="false" outlineLevel="0" max="3" min="3" style="4" width="10.29"/>
    <col collapsed="false" customWidth="true" hidden="false" outlineLevel="0" max="4" min="4" style="4" width="10.85"/>
    <col collapsed="false" customWidth="false" hidden="false" outlineLevel="0" max="6" min="5" style="4" width="9.13"/>
    <col collapsed="false" customWidth="true" hidden="false" outlineLevel="0" max="8" min="7" style="4" width="11.99"/>
    <col collapsed="false" customWidth="true" hidden="false" outlineLevel="0" max="9" min="9" style="4" width="11.86"/>
    <col collapsed="false" customWidth="true" hidden="false" outlineLevel="0" max="10" min="10" style="4" width="13.02"/>
    <col collapsed="false" customWidth="true" hidden="false" outlineLevel="0" max="11" min="11" style="4" width="11.86"/>
    <col collapsed="false" customWidth="true" hidden="false" outlineLevel="0" max="12" min="12" style="4" width="11.71"/>
    <col collapsed="false" customWidth="true" hidden="false" outlineLevel="0" max="13" min="13" style="4" width="49.27"/>
    <col collapsed="false" customWidth="true" hidden="false" outlineLevel="0" max="14" min="14" style="4" width="14.43"/>
    <col collapsed="false" customWidth="true" hidden="false" outlineLevel="0" max="15" min="15" style="4" width="11.57"/>
    <col collapsed="false" customWidth="true" hidden="false" outlineLevel="0" max="16" min="16" style="4" width="14.43"/>
    <col collapsed="false" customWidth="false" hidden="false" outlineLevel="0" max="256" min="17" style="4" width="9.13"/>
    <col collapsed="false" customWidth="true" hidden="false" outlineLevel="0" max="257" min="257" style="4" width="7.15"/>
    <col collapsed="false" customWidth="true" hidden="false" outlineLevel="0" max="258" min="258" style="4" width="31.69"/>
    <col collapsed="false" customWidth="true" hidden="false" outlineLevel="0" max="259" min="259" style="4" width="10.29"/>
    <col collapsed="false" customWidth="true" hidden="false" outlineLevel="0" max="260" min="260" style="4" width="10.85"/>
    <col collapsed="false" customWidth="false" hidden="false" outlineLevel="0" max="262" min="261" style="4" width="9.13"/>
    <col collapsed="false" customWidth="true" hidden="false" outlineLevel="0" max="264" min="263" style="4" width="11.99"/>
    <col collapsed="false" customWidth="true" hidden="false" outlineLevel="0" max="265" min="265" style="4" width="11.86"/>
    <col collapsed="false" customWidth="true" hidden="false" outlineLevel="0" max="266" min="266" style="4" width="13.02"/>
    <col collapsed="false" customWidth="true" hidden="false" outlineLevel="0" max="267" min="267" style="4" width="16"/>
    <col collapsed="false" customWidth="true" hidden="false" outlineLevel="0" max="268" min="268" style="4" width="11.71"/>
    <col collapsed="false" customWidth="true" hidden="false" outlineLevel="0" max="269" min="269" style="4" width="15"/>
    <col collapsed="false" customWidth="true" hidden="false" outlineLevel="0" max="270" min="270" style="4" width="14.43"/>
    <col collapsed="false" customWidth="true" hidden="false" outlineLevel="0" max="271" min="271" style="4" width="11.57"/>
    <col collapsed="false" customWidth="true" hidden="false" outlineLevel="0" max="272" min="272" style="4" width="14.43"/>
    <col collapsed="false" customWidth="false" hidden="false" outlineLevel="0" max="512" min="273" style="4" width="9.13"/>
    <col collapsed="false" customWidth="true" hidden="false" outlineLevel="0" max="513" min="513" style="4" width="7.15"/>
    <col collapsed="false" customWidth="true" hidden="false" outlineLevel="0" max="514" min="514" style="4" width="31.69"/>
    <col collapsed="false" customWidth="true" hidden="false" outlineLevel="0" max="515" min="515" style="4" width="10.29"/>
    <col collapsed="false" customWidth="true" hidden="false" outlineLevel="0" max="516" min="516" style="4" width="10.85"/>
    <col collapsed="false" customWidth="false" hidden="false" outlineLevel="0" max="518" min="517" style="4" width="9.13"/>
    <col collapsed="false" customWidth="true" hidden="false" outlineLevel="0" max="520" min="519" style="4" width="11.99"/>
    <col collapsed="false" customWidth="true" hidden="false" outlineLevel="0" max="521" min="521" style="4" width="11.86"/>
    <col collapsed="false" customWidth="true" hidden="false" outlineLevel="0" max="522" min="522" style="4" width="13.02"/>
    <col collapsed="false" customWidth="true" hidden="false" outlineLevel="0" max="523" min="523" style="4" width="16"/>
    <col collapsed="false" customWidth="true" hidden="false" outlineLevel="0" max="524" min="524" style="4" width="11.71"/>
    <col collapsed="false" customWidth="true" hidden="false" outlineLevel="0" max="525" min="525" style="4" width="15"/>
    <col collapsed="false" customWidth="true" hidden="false" outlineLevel="0" max="526" min="526" style="4" width="14.43"/>
    <col collapsed="false" customWidth="true" hidden="false" outlineLevel="0" max="527" min="527" style="4" width="11.57"/>
    <col collapsed="false" customWidth="true" hidden="false" outlineLevel="0" max="528" min="528" style="4" width="14.43"/>
    <col collapsed="false" customWidth="false" hidden="false" outlineLevel="0" max="768" min="529" style="4" width="9.13"/>
    <col collapsed="false" customWidth="true" hidden="false" outlineLevel="0" max="769" min="769" style="4" width="7.15"/>
    <col collapsed="false" customWidth="true" hidden="false" outlineLevel="0" max="770" min="770" style="4" width="31.69"/>
    <col collapsed="false" customWidth="true" hidden="false" outlineLevel="0" max="771" min="771" style="4" width="10.29"/>
    <col collapsed="false" customWidth="true" hidden="false" outlineLevel="0" max="772" min="772" style="4" width="10.85"/>
    <col collapsed="false" customWidth="false" hidden="false" outlineLevel="0" max="774" min="773" style="4" width="9.13"/>
    <col collapsed="false" customWidth="true" hidden="false" outlineLevel="0" max="776" min="775" style="4" width="11.99"/>
    <col collapsed="false" customWidth="true" hidden="false" outlineLevel="0" max="777" min="777" style="4" width="11.86"/>
    <col collapsed="false" customWidth="true" hidden="false" outlineLevel="0" max="778" min="778" style="4" width="13.02"/>
    <col collapsed="false" customWidth="true" hidden="false" outlineLevel="0" max="779" min="779" style="4" width="16"/>
    <col collapsed="false" customWidth="true" hidden="false" outlineLevel="0" max="780" min="780" style="4" width="11.71"/>
    <col collapsed="false" customWidth="true" hidden="false" outlineLevel="0" max="781" min="781" style="4" width="15"/>
    <col collapsed="false" customWidth="true" hidden="false" outlineLevel="0" max="782" min="782" style="4" width="14.43"/>
    <col collapsed="false" customWidth="true" hidden="false" outlineLevel="0" max="783" min="783" style="4" width="11.57"/>
    <col collapsed="false" customWidth="true" hidden="false" outlineLevel="0" max="784" min="784" style="4" width="14.43"/>
    <col collapsed="false" customWidth="false" hidden="false" outlineLevel="0" max="1024" min="785" style="4" width="9.13"/>
  </cols>
  <sheetData>
    <row r="1" s="7" customFormat="true" ht="88.5" hidden="false" customHeight="true" outlineLevel="0" collapsed="false">
      <c r="A1" s="5"/>
      <c r="B1" s="5"/>
      <c r="C1" s="6" t="s">
        <v>30</v>
      </c>
      <c r="D1" s="6"/>
      <c r="E1" s="6"/>
      <c r="F1" s="6"/>
      <c r="G1" s="6"/>
      <c r="H1" s="6"/>
      <c r="I1" s="6"/>
      <c r="J1" s="6"/>
      <c r="K1" s="4"/>
      <c r="L1" s="4"/>
      <c r="M1" s="4"/>
      <c r="N1" s="4"/>
      <c r="O1" s="4"/>
      <c r="P1" s="4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</row>
    <row r="3" customFormat="false" ht="15.75" hidden="false" customHeight="true" outlineLevel="0" collapsed="false">
      <c r="A3" s="63" t="s">
        <v>31</v>
      </c>
      <c r="B3" s="63"/>
      <c r="C3" s="63"/>
      <c r="D3" s="63"/>
      <c r="E3" s="63"/>
      <c r="F3" s="63"/>
      <c r="G3" s="63"/>
      <c r="H3" s="63"/>
      <c r="I3" s="63"/>
      <c r="J3" s="63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</row>
    <row r="5" customFormat="false" ht="15" hidden="false" customHeight="false" outlineLevel="0" collapsed="false">
      <c r="A5" s="67" t="n">
        <v>1</v>
      </c>
      <c r="B5" s="68" t="s">
        <v>34</v>
      </c>
      <c r="C5" s="66" t="s">
        <v>21</v>
      </c>
      <c r="D5" s="66"/>
      <c r="E5" s="66"/>
      <c r="F5" s="66"/>
      <c r="G5" s="66"/>
      <c r="H5" s="66"/>
      <c r="I5" s="66"/>
      <c r="J5" s="66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v>3722002235</v>
      </c>
      <c r="D6" s="66"/>
      <c r="E6" s="66"/>
      <c r="F6" s="66"/>
      <c r="G6" s="66"/>
      <c r="H6" s="66"/>
      <c r="I6" s="66"/>
      <c r="J6" s="66"/>
    </row>
    <row r="7" customFormat="false" ht="15" hidden="false" customHeight="true" outlineLevel="0" collapsed="false">
      <c r="A7" s="67" t="n">
        <v>3</v>
      </c>
      <c r="B7" s="68" t="s">
        <v>36</v>
      </c>
      <c r="C7" s="69" t="s">
        <v>37</v>
      </c>
      <c r="D7" s="69"/>
      <c r="E7" s="69"/>
      <c r="F7" s="69"/>
      <c r="G7" s="69"/>
      <c r="H7" s="69"/>
      <c r="I7" s="69"/>
      <c r="J7" s="69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156</v>
      </c>
      <c r="D10" s="66"/>
      <c r="E10" s="66"/>
      <c r="F10" s="66"/>
      <c r="G10" s="66"/>
      <c r="H10" s="66"/>
      <c r="I10" s="66"/>
      <c r="J10" s="66"/>
    </row>
    <row r="11" customFormat="false" ht="25.35" hidden="false" customHeight="true" outlineLevel="0" collapsed="false">
      <c r="A11" s="67" t="s">
        <v>42</v>
      </c>
      <c r="B11" s="68" t="s">
        <v>43</v>
      </c>
      <c r="C11" s="69" t="s">
        <v>158</v>
      </c>
      <c r="D11" s="69"/>
      <c r="E11" s="69"/>
      <c r="F11" s="69"/>
      <c r="G11" s="69"/>
      <c r="H11" s="69"/>
      <c r="I11" s="69"/>
      <c r="J11" s="69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n">
        <v>84935691293</v>
      </c>
      <c r="D12" s="66"/>
      <c r="E12" s="66"/>
      <c r="F12" s="66"/>
      <c r="G12" s="66"/>
      <c r="H12" s="66"/>
      <c r="I12" s="66"/>
      <c r="J12" s="66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49</v>
      </c>
      <c r="D13" s="71"/>
      <c r="E13" s="71"/>
      <c r="F13" s="71"/>
      <c r="G13" s="71"/>
      <c r="H13" s="71"/>
      <c r="I13" s="71"/>
      <c r="J13" s="71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</row>
    <row r="19" customFormat="false" ht="15" hidden="false" customHeight="false" outlineLevel="0" collapsed="false">
      <c r="A19" s="67" t="s">
        <v>60</v>
      </c>
      <c r="B19" s="68" t="s">
        <v>40</v>
      </c>
      <c r="C19" s="66" t="s">
        <v>61</v>
      </c>
      <c r="D19" s="66"/>
      <c r="E19" s="66"/>
      <c r="F19" s="66"/>
      <c r="G19" s="66"/>
      <c r="H19" s="66"/>
      <c r="I19" s="66"/>
      <c r="J19" s="66"/>
    </row>
    <row r="20" customFormat="false" ht="15" hidden="false" customHeight="false" outlineLevel="0" collapsed="false">
      <c r="A20" s="67" t="s">
        <v>62</v>
      </c>
      <c r="B20" s="68" t="s">
        <v>43</v>
      </c>
      <c r="C20" s="66" t="s">
        <v>159</v>
      </c>
      <c r="D20" s="66"/>
      <c r="E20" s="66"/>
      <c r="F20" s="66"/>
      <c r="G20" s="66"/>
      <c r="H20" s="66"/>
      <c r="I20" s="66"/>
      <c r="J20" s="66"/>
    </row>
    <row r="21" customFormat="false" ht="15" hidden="false" customHeight="false" outlineLevel="0" collapsed="false">
      <c r="A21" s="67" t="s">
        <v>64</v>
      </c>
      <c r="B21" s="68" t="s">
        <v>46</v>
      </c>
      <c r="C21" s="66" t="n">
        <v>84935691388</v>
      </c>
      <c r="D21" s="66"/>
      <c r="E21" s="66"/>
      <c r="F21" s="66"/>
      <c r="G21" s="66"/>
      <c r="H21" s="66"/>
      <c r="I21" s="66"/>
      <c r="J21" s="66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160</v>
      </c>
      <c r="D22" s="71"/>
      <c r="E22" s="71"/>
      <c r="F22" s="71"/>
      <c r="G22" s="71"/>
      <c r="H22" s="71"/>
      <c r="I22" s="71"/>
      <c r="J22" s="71"/>
    </row>
    <row r="23" customFormat="false" ht="15" hidden="false" customHeight="true" outlineLevel="0" collapsed="false">
      <c r="A23" s="9" t="s">
        <v>67</v>
      </c>
      <c r="B23" s="9"/>
      <c r="C23" s="9"/>
      <c r="D23" s="9"/>
      <c r="E23" s="9"/>
      <c r="F23" s="9"/>
      <c r="G23" s="9"/>
      <c r="H23" s="9"/>
      <c r="I23" s="9"/>
      <c r="J23" s="9"/>
    </row>
    <row r="24" customFormat="false" ht="15" hidden="false" customHeight="false" outlineLevel="0" collapsed="false">
      <c r="A24" s="20" t="s">
        <v>32</v>
      </c>
      <c r="B24" s="21" t="s">
        <v>68</v>
      </c>
      <c r="C24" s="21"/>
      <c r="D24" s="21"/>
      <c r="E24" s="21"/>
      <c r="F24" s="21"/>
      <c r="G24" s="12" t="s">
        <v>69</v>
      </c>
      <c r="H24" s="12"/>
      <c r="I24" s="12"/>
      <c r="J24" s="12"/>
    </row>
    <row r="25" customFormat="false" ht="15" hidden="false" customHeight="true" outlineLevel="0" collapsed="false">
      <c r="A25" s="13" t="n">
        <v>1</v>
      </c>
      <c r="B25" s="74" t="s">
        <v>70</v>
      </c>
      <c r="C25" s="74"/>
      <c r="D25" s="74"/>
      <c r="E25" s="74"/>
      <c r="F25" s="74"/>
      <c r="G25" s="75" t="n">
        <f aca="false">SUM('2 Перечень БУ'!Q4:Q34)</f>
        <v>31</v>
      </c>
      <c r="H25" s="75"/>
      <c r="I25" s="75"/>
      <c r="J25" s="75"/>
    </row>
    <row r="26" customFormat="false" ht="15" hidden="false" customHeight="true" outlineLevel="0" collapsed="false">
      <c r="A26" s="13" t="n">
        <v>2</v>
      </c>
      <c r="B26" s="74" t="s">
        <v>71</v>
      </c>
      <c r="C26" s="74"/>
      <c r="D26" s="74"/>
      <c r="E26" s="74"/>
      <c r="F26" s="74"/>
      <c r="G26" s="75" t="n">
        <f aca="false">SUM('2 Перечень БУ'!R4:R34)</f>
        <v>31</v>
      </c>
      <c r="H26" s="75"/>
      <c r="I26" s="75"/>
      <c r="J26" s="75"/>
    </row>
    <row r="27" customFormat="false" ht="15" hidden="false" customHeight="true" outlineLevel="0" collapsed="false">
      <c r="A27" s="13" t="n">
        <v>3</v>
      </c>
      <c r="B27" s="74" t="s">
        <v>72</v>
      </c>
      <c r="C27" s="74"/>
      <c r="D27" s="74"/>
      <c r="E27" s="74"/>
      <c r="F27" s="74"/>
      <c r="G27" s="75" t="n">
        <f aca="false">SUM('2 Перечень БУ'!S4:S34)</f>
        <v>40160.07</v>
      </c>
      <c r="H27" s="75"/>
      <c r="I27" s="75"/>
      <c r="J27" s="75"/>
    </row>
    <row r="28" customFormat="false" ht="15" hidden="false" customHeight="true" outlineLevel="0" collapsed="false">
      <c r="A28" s="24" t="n">
        <v>4</v>
      </c>
      <c r="B28" s="76" t="s">
        <v>73</v>
      </c>
      <c r="C28" s="76"/>
      <c r="D28" s="76"/>
      <c r="E28" s="76"/>
      <c r="F28" s="76"/>
      <c r="G28" s="77" t="n">
        <f aca="false">SUM('2 Перечень БУ'!T4:T34)</f>
        <v>32</v>
      </c>
      <c r="H28" s="77"/>
      <c r="I28" s="77"/>
      <c r="J28" s="77"/>
    </row>
    <row r="29" customFormat="false" ht="21.85" hidden="false" customHeight="true" outlineLevel="0" collapsed="false">
      <c r="A29" s="24" t="s">
        <v>74</v>
      </c>
      <c r="B29" s="76" t="s">
        <v>75</v>
      </c>
      <c r="C29" s="76"/>
      <c r="D29" s="76"/>
      <c r="E29" s="76"/>
      <c r="F29" s="76"/>
      <c r="G29" s="77" t="n">
        <f aca="false">SUM('2 Перечень БУ'!U4:U34)</f>
        <v>16</v>
      </c>
      <c r="H29" s="77"/>
      <c r="I29" s="77"/>
      <c r="J29" s="77"/>
    </row>
    <row r="30" customFormat="false" ht="26.85" hidden="false" customHeight="true" outlineLevel="0" collapsed="false">
      <c r="A30" s="13" t="s">
        <v>76</v>
      </c>
      <c r="B30" s="74" t="s">
        <v>77</v>
      </c>
      <c r="C30" s="74"/>
      <c r="D30" s="74"/>
      <c r="E30" s="74"/>
      <c r="F30" s="74"/>
      <c r="G30" s="75" t="n">
        <f aca="false">SUM('2 Перечень БУ'!V1:V34)</f>
        <v>0</v>
      </c>
      <c r="H30" s="75"/>
      <c r="I30" s="75"/>
      <c r="J30" s="75"/>
    </row>
    <row r="31" customFormat="false" ht="15" hidden="false" customHeight="true" outlineLevel="0" collapsed="false">
      <c r="A31" s="13" t="s">
        <v>78</v>
      </c>
      <c r="B31" s="74" t="s">
        <v>79</v>
      </c>
      <c r="C31" s="74"/>
      <c r="D31" s="74"/>
      <c r="E31" s="74"/>
      <c r="F31" s="74"/>
      <c r="G31" s="75" t="n">
        <f aca="false">SUM('2 Перечень БУ'!W4:W34)</f>
        <v>16</v>
      </c>
      <c r="H31" s="75"/>
      <c r="I31" s="75"/>
      <c r="J31" s="75"/>
    </row>
    <row r="32" customFormat="false" ht="15" hidden="false" customHeight="true" outlineLevel="0" collapsed="false">
      <c r="A32" s="13" t="s">
        <v>80</v>
      </c>
      <c r="B32" s="74" t="s">
        <v>81</v>
      </c>
      <c r="C32" s="74"/>
      <c r="D32" s="74"/>
      <c r="E32" s="74"/>
      <c r="F32" s="74"/>
      <c r="G32" s="75" t="n">
        <f aca="false">SUM('2 Перечень БУ'!X4:X34)</f>
        <v>16</v>
      </c>
      <c r="H32" s="75"/>
      <c r="I32" s="75"/>
      <c r="J32" s="75"/>
    </row>
    <row r="33" customFormat="false" ht="15" hidden="false" customHeight="true" outlineLevel="0" collapsed="false">
      <c r="A33" s="13" t="n">
        <v>5</v>
      </c>
      <c r="B33" s="74" t="s">
        <v>82</v>
      </c>
      <c r="C33" s="74"/>
      <c r="D33" s="74"/>
      <c r="E33" s="74"/>
      <c r="F33" s="74"/>
      <c r="G33" s="75" t="n">
        <f aca="false">SUM('2 Перечень БУ'!Y4:Y34)</f>
        <v>453</v>
      </c>
      <c r="H33" s="75"/>
      <c r="I33" s="75"/>
      <c r="J33" s="75"/>
    </row>
    <row r="34" customFormat="false" ht="15" hidden="false" customHeight="true" outlineLevel="0" collapsed="false">
      <c r="A34" s="13" t="n">
        <v>6</v>
      </c>
      <c r="B34" s="74" t="s">
        <v>83</v>
      </c>
      <c r="C34" s="74"/>
      <c r="D34" s="74"/>
      <c r="E34" s="74"/>
      <c r="F34" s="74"/>
      <c r="G34" s="75" t="n">
        <f aca="false">SUM('2 Перечень БУ'!Z4:Z34)</f>
        <v>0</v>
      </c>
      <c r="H34" s="75"/>
      <c r="I34" s="75"/>
      <c r="J34" s="75"/>
    </row>
    <row r="35" customFormat="false" ht="26.85" hidden="false" customHeight="true" outlineLevel="0" collapsed="false">
      <c r="A35" s="13" t="n">
        <v>7</v>
      </c>
      <c r="B35" s="74" t="s">
        <v>84</v>
      </c>
      <c r="C35" s="74"/>
      <c r="D35" s="74"/>
      <c r="E35" s="74"/>
      <c r="F35" s="74"/>
      <c r="G35" s="75" t="n">
        <f aca="false">SUM('2 Перечень БУ'!AA4:AA34)</f>
        <v>25</v>
      </c>
      <c r="H35" s="75"/>
      <c r="I35" s="75"/>
      <c r="J35" s="75"/>
    </row>
    <row r="36" customFormat="false" ht="35.8" hidden="false" customHeight="true" outlineLevel="0" collapsed="false">
      <c r="A36" s="13" t="n">
        <v>8</v>
      </c>
      <c r="B36" s="74" t="s">
        <v>85</v>
      </c>
      <c r="C36" s="74"/>
      <c r="D36" s="74"/>
      <c r="E36" s="74"/>
      <c r="F36" s="74"/>
      <c r="G36" s="75" t="n">
        <f aca="false">SUM('2 Перечень БУ'!AB4:AB34)</f>
        <v>6</v>
      </c>
      <c r="H36" s="75"/>
      <c r="I36" s="75"/>
      <c r="J36" s="75"/>
    </row>
    <row r="37" customFormat="false" ht="41.75" hidden="false" customHeight="true" outlineLevel="0" collapsed="false">
      <c r="A37" s="13" t="s">
        <v>86</v>
      </c>
      <c r="B37" s="74" t="s">
        <v>87</v>
      </c>
      <c r="C37" s="74"/>
      <c r="D37" s="74"/>
      <c r="E37" s="74"/>
      <c r="F37" s="74"/>
      <c r="G37" s="75" t="n">
        <f aca="false">SUM('2 Перечень БУ'!AC4:AC34)</f>
        <v>6</v>
      </c>
      <c r="H37" s="75"/>
      <c r="I37" s="75"/>
      <c r="J37" s="75"/>
    </row>
    <row r="38" customFormat="false" ht="27.85" hidden="false" customHeight="true" outlineLevel="0" collapsed="false">
      <c r="A38" s="13" t="n">
        <v>9</v>
      </c>
      <c r="B38" s="74" t="s">
        <v>88</v>
      </c>
      <c r="C38" s="74"/>
      <c r="D38" s="74"/>
      <c r="E38" s="74"/>
      <c r="F38" s="74"/>
      <c r="G38" s="75" t="n">
        <f aca="false">SUM('2 Перечень БУ'!AD4:AD34)</f>
        <v>31</v>
      </c>
      <c r="H38" s="75"/>
      <c r="I38" s="75"/>
      <c r="J38" s="75"/>
    </row>
    <row r="39" customFormat="false" ht="15" hidden="false" customHeight="true" outlineLevel="0" collapsed="false">
      <c r="A39" s="9" t="s">
        <v>89</v>
      </c>
      <c r="B39" s="9"/>
      <c r="C39" s="9"/>
      <c r="D39" s="9"/>
      <c r="E39" s="9"/>
      <c r="F39" s="9"/>
      <c r="G39" s="9"/>
      <c r="H39" s="9"/>
      <c r="I39" s="9"/>
      <c r="J39" s="9"/>
    </row>
    <row r="40" customFormat="false" ht="15" hidden="false" customHeight="false" outlineLevel="0" collapsed="false">
      <c r="A40" s="20" t="s">
        <v>32</v>
      </c>
      <c r="B40" s="21" t="s">
        <v>68</v>
      </c>
      <c r="C40" s="21"/>
      <c r="D40" s="21"/>
      <c r="E40" s="21"/>
      <c r="F40" s="21"/>
      <c r="G40" s="21" t="s">
        <v>69</v>
      </c>
      <c r="H40" s="21"/>
      <c r="I40" s="21"/>
      <c r="J40" s="21"/>
    </row>
    <row r="41" customFormat="false" ht="30.75" hidden="false" customHeight="true" outlineLevel="0" collapsed="false">
      <c r="A41" s="27" t="n">
        <v>1</v>
      </c>
      <c r="B41" s="28" t="s">
        <v>90</v>
      </c>
      <c r="C41" s="28"/>
      <c r="D41" s="28"/>
      <c r="E41" s="28"/>
      <c r="F41" s="28"/>
      <c r="G41" s="29" t="s">
        <v>91</v>
      </c>
      <c r="H41" s="29"/>
      <c r="I41" s="29"/>
      <c r="J41" s="29"/>
    </row>
    <row r="42" customFormat="false" ht="15" hidden="false" customHeight="true" outlineLevel="0" collapsed="false">
      <c r="A42" s="30" t="s">
        <v>92</v>
      </c>
      <c r="B42" s="31" t="s">
        <v>93</v>
      </c>
      <c r="C42" s="31"/>
      <c r="D42" s="31"/>
      <c r="E42" s="31"/>
      <c r="F42" s="31"/>
      <c r="G42" s="32" t="n">
        <f aca="false">SUM('2 Перечень БУ'!AE4:AE34)</f>
        <v>0</v>
      </c>
      <c r="H42" s="32"/>
      <c r="I42" s="32"/>
      <c r="J42" s="32"/>
    </row>
    <row r="43" customFormat="false" ht="15" hidden="false" customHeight="true" outlineLevel="0" collapsed="false">
      <c r="A43" s="30" t="s">
        <v>94</v>
      </c>
      <c r="B43" s="31" t="s">
        <v>95</v>
      </c>
      <c r="C43" s="31"/>
      <c r="D43" s="31"/>
      <c r="E43" s="31"/>
      <c r="F43" s="31"/>
      <c r="G43" s="32" t="n">
        <f aca="false">SUM('2 Перечень БУ'!AF4:AF34)</f>
        <v>0</v>
      </c>
      <c r="H43" s="32"/>
      <c r="I43" s="32"/>
      <c r="J43" s="32"/>
    </row>
    <row r="44" customFormat="false" ht="15" hidden="false" customHeight="true" outlineLevel="0" collapsed="false">
      <c r="A44" s="9" t="s">
        <v>96</v>
      </c>
      <c r="B44" s="9"/>
      <c r="C44" s="9"/>
      <c r="D44" s="9"/>
      <c r="E44" s="9"/>
      <c r="F44" s="9"/>
      <c r="G44" s="9"/>
      <c r="H44" s="9"/>
      <c r="I44" s="9"/>
      <c r="J44" s="9"/>
    </row>
    <row r="45" customFormat="false" ht="54.7" hidden="false" customHeight="true" outlineLevel="0" collapsed="false">
      <c r="A45" s="16" t="s">
        <v>32</v>
      </c>
      <c r="B45" s="21" t="s">
        <v>68</v>
      </c>
      <c r="C45" s="21"/>
      <c r="D45" s="21"/>
      <c r="E45" s="21"/>
      <c r="F45" s="21"/>
      <c r="G45" s="33" t="s">
        <v>97</v>
      </c>
      <c r="H45" s="33"/>
      <c r="I45" s="33" t="s">
        <v>98</v>
      </c>
      <c r="J45" s="33"/>
    </row>
    <row r="46" customFormat="false" ht="15" hidden="false" customHeight="false" outlineLevel="0" collapsed="false">
      <c r="A46" s="30" t="n">
        <v>1</v>
      </c>
      <c r="B46" s="34" t="s">
        <v>99</v>
      </c>
      <c r="C46" s="34"/>
      <c r="D46" s="34"/>
      <c r="E46" s="34"/>
      <c r="F46" s="34"/>
      <c r="G46" s="35" t="n">
        <f aca="false">SUM('2 Перечень БУ'!AG4:AG34)</f>
        <v>43</v>
      </c>
      <c r="H46" s="35"/>
      <c r="I46" s="35" t="n">
        <f aca="false">SUM('2 Перечень БУ'!AL4:AL34)</f>
        <v>43</v>
      </c>
      <c r="J46" s="35"/>
    </row>
    <row r="47" customFormat="false" ht="15" hidden="false" customHeight="false" outlineLevel="0" collapsed="false">
      <c r="A47" s="30" t="n">
        <v>2</v>
      </c>
      <c r="B47" s="34" t="s">
        <v>100</v>
      </c>
      <c r="C47" s="34"/>
      <c r="D47" s="34"/>
      <c r="E47" s="34"/>
      <c r="F47" s="34"/>
      <c r="G47" s="35" t="n">
        <f aca="false">SUM('2 Перечень БУ'!AH4:AH34)</f>
        <v>15</v>
      </c>
      <c r="H47" s="35"/>
      <c r="I47" s="35" t="n">
        <f aca="false">SUM('2 Перечень БУ'!AM4:AM34)</f>
        <v>9</v>
      </c>
      <c r="J47" s="35"/>
    </row>
    <row r="48" customFormat="false" ht="15" hidden="false" customHeight="false" outlineLevel="0" collapsed="false">
      <c r="A48" s="30" t="n">
        <v>3</v>
      </c>
      <c r="B48" s="34" t="s">
        <v>101</v>
      </c>
      <c r="C48" s="34"/>
      <c r="D48" s="34"/>
      <c r="E48" s="34"/>
      <c r="F48" s="34"/>
      <c r="G48" s="35" t="n">
        <f aca="false">SUM('2 Перечень БУ'!AI4:AI34)</f>
        <v>22</v>
      </c>
      <c r="H48" s="35"/>
      <c r="I48" s="35" t="n">
        <f aca="false">SUM('2 Перечень БУ'!AN4:AN34)</f>
        <v>18</v>
      </c>
      <c r="J48" s="35"/>
    </row>
    <row r="49" customFormat="false" ht="15" hidden="false" customHeight="false" outlineLevel="0" collapsed="false">
      <c r="A49" s="30" t="n">
        <v>4</v>
      </c>
      <c r="B49" s="34" t="s">
        <v>102</v>
      </c>
      <c r="C49" s="34"/>
      <c r="D49" s="34"/>
      <c r="E49" s="34"/>
      <c r="F49" s="34"/>
      <c r="G49" s="35" t="n">
        <f aca="false">SUM('2 Перечень БУ'!AJ4:AJ34)</f>
        <v>0</v>
      </c>
      <c r="H49" s="35"/>
      <c r="I49" s="35" t="n">
        <f aca="false">SUM('2 Перечень БУ'!AO4:AO34)</f>
        <v>0</v>
      </c>
      <c r="J49" s="35"/>
    </row>
    <row r="50" customFormat="false" ht="15" hidden="false" customHeight="false" outlineLevel="0" collapsed="false">
      <c r="A50" s="30" t="n">
        <v>5</v>
      </c>
      <c r="B50" s="34" t="s">
        <v>103</v>
      </c>
      <c r="C50" s="34"/>
      <c r="D50" s="34"/>
      <c r="E50" s="34"/>
      <c r="F50" s="34"/>
      <c r="G50" s="35" t="n">
        <f aca="false">SUM('2 Перечень БУ'!AK4:AK34)</f>
        <v>4</v>
      </c>
      <c r="H50" s="35"/>
      <c r="I50" s="35" t="n">
        <f aca="false">SUM('2 Перечень БУ'!AP4:AP34)</f>
        <v>4</v>
      </c>
      <c r="J50" s="35"/>
    </row>
    <row r="51" customFormat="false" ht="35.8" hidden="false" customHeight="true" outlineLevel="0" collapsed="false">
      <c r="A51" s="9" t="s">
        <v>104</v>
      </c>
      <c r="B51" s="9"/>
      <c r="C51" s="9"/>
      <c r="D51" s="9"/>
      <c r="E51" s="9"/>
      <c r="F51" s="9"/>
      <c r="G51" s="9"/>
      <c r="H51" s="9"/>
      <c r="I51" s="9"/>
      <c r="J51" s="9"/>
    </row>
    <row r="52" customFormat="false" ht="15" hidden="false" customHeight="false" outlineLevel="0" collapsed="false">
      <c r="A52" s="36" t="s">
        <v>32</v>
      </c>
      <c r="B52" s="37" t="s">
        <v>68</v>
      </c>
      <c r="C52" s="37"/>
      <c r="D52" s="37"/>
      <c r="E52" s="37"/>
      <c r="F52" s="37"/>
      <c r="G52" s="37" t="s">
        <v>105</v>
      </c>
      <c r="H52" s="37"/>
      <c r="I52" s="37"/>
      <c r="J52" s="37"/>
    </row>
    <row r="53" customFormat="false" ht="13.8" hidden="false" customHeight="false" outlineLevel="0" collapsed="false">
      <c r="A53" s="78" t="n">
        <v>1</v>
      </c>
      <c r="B53" s="46" t="s">
        <v>106</v>
      </c>
      <c r="C53" s="46"/>
      <c r="D53" s="46"/>
      <c r="E53" s="46"/>
      <c r="F53" s="46"/>
      <c r="G53" s="40" t="n">
        <f aca="false">SUM('2 Перечень БУ'!AQ4:AQ34)</f>
        <v>0</v>
      </c>
      <c r="H53" s="40"/>
      <c r="I53" s="40"/>
      <c r="J53" s="40"/>
    </row>
    <row r="54" customFormat="false" ht="13.8" hidden="false" customHeight="false" outlineLevel="0" collapsed="false">
      <c r="A54" s="13" t="s">
        <v>92</v>
      </c>
      <c r="B54" s="34" t="s">
        <v>107</v>
      </c>
      <c r="C54" s="34"/>
      <c r="D54" s="34"/>
      <c r="E54" s="34"/>
      <c r="F54" s="34"/>
      <c r="G54" s="32" t="n">
        <f aca="false">SUM('2 Перечень БУ'!AR4:AR34)</f>
        <v>0</v>
      </c>
      <c r="H54" s="32"/>
      <c r="I54" s="32"/>
      <c r="J54" s="32"/>
    </row>
    <row r="55" customFormat="false" ht="13.8" hidden="false" customHeight="false" outlineLevel="0" collapsed="false">
      <c r="A55" s="13" t="s">
        <v>94</v>
      </c>
      <c r="B55" s="34" t="s">
        <v>108</v>
      </c>
      <c r="C55" s="34"/>
      <c r="D55" s="34"/>
      <c r="E55" s="34"/>
      <c r="F55" s="34"/>
      <c r="G55" s="32" t="n">
        <f aca="false">SUM('2 Перечень БУ'!AS4:AS34)</f>
        <v>0</v>
      </c>
      <c r="H55" s="32"/>
      <c r="I55" s="32"/>
      <c r="J55" s="32"/>
    </row>
    <row r="56" customFormat="false" ht="13.8" hidden="false" customHeight="false" outlineLevel="0" collapsed="false">
      <c r="A56" s="13" t="s">
        <v>109</v>
      </c>
      <c r="B56" s="34" t="s">
        <v>110</v>
      </c>
      <c r="C56" s="34"/>
      <c r="D56" s="34"/>
      <c r="E56" s="34"/>
      <c r="F56" s="34"/>
      <c r="G56" s="32" t="n">
        <f aca="false">SUM('2 Перечень БУ'!AT4:AT34)</f>
        <v>0</v>
      </c>
      <c r="H56" s="32"/>
      <c r="I56" s="32"/>
      <c r="J56" s="32"/>
    </row>
    <row r="57" customFormat="false" ht="13.8" hidden="false" customHeight="false" outlineLevel="0" collapsed="false">
      <c r="A57" s="13" t="s">
        <v>111</v>
      </c>
      <c r="B57" s="34" t="s">
        <v>112</v>
      </c>
      <c r="C57" s="34"/>
      <c r="D57" s="34"/>
      <c r="E57" s="34"/>
      <c r="F57" s="34"/>
      <c r="G57" s="32" t="n">
        <f aca="false">SUM('2 Перечень БУ'!AU4:AU34)</f>
        <v>0</v>
      </c>
      <c r="H57" s="32"/>
      <c r="I57" s="32"/>
      <c r="J57" s="32"/>
    </row>
    <row r="58" customFormat="false" ht="15.75" hidden="false" customHeight="true" outlineLevel="0" collapsed="false">
      <c r="A58" s="43" t="s">
        <v>113</v>
      </c>
      <c r="B58" s="43"/>
      <c r="C58" s="43"/>
      <c r="D58" s="43"/>
      <c r="E58" s="43"/>
      <c r="F58" s="43"/>
      <c r="G58" s="43"/>
      <c r="H58" s="43"/>
      <c r="I58" s="43"/>
      <c r="J58" s="43"/>
    </row>
    <row r="59" customFormat="false" ht="15" hidden="false" customHeight="false" outlineLevel="0" collapsed="false">
      <c r="A59" s="44" t="s">
        <v>32</v>
      </c>
      <c r="B59" s="21" t="s">
        <v>68</v>
      </c>
      <c r="C59" s="21"/>
      <c r="D59" s="21"/>
      <c r="E59" s="21"/>
      <c r="F59" s="21"/>
      <c r="G59" s="12" t="s">
        <v>114</v>
      </c>
      <c r="H59" s="12"/>
      <c r="I59" s="12" t="s">
        <v>115</v>
      </c>
      <c r="J59" s="12"/>
    </row>
    <row r="60" customFormat="false" ht="13.8" hidden="false" customHeight="false" outlineLevel="0" collapsed="false">
      <c r="A60" s="13" t="n">
        <v>1</v>
      </c>
      <c r="B60" s="34" t="s">
        <v>116</v>
      </c>
      <c r="C60" s="34"/>
      <c r="D60" s="34"/>
      <c r="E60" s="34"/>
      <c r="F60" s="34"/>
      <c r="G60" s="45" t="n">
        <f aca="false">SUM('2 Перечень БУ'!AV4:AV34)</f>
        <v>6679</v>
      </c>
      <c r="H60" s="45"/>
      <c r="I60" s="79" t="n">
        <f aca="false">SUM('2 Перечень БУ'!AY4:AY34)</f>
        <v>152</v>
      </c>
      <c r="J60" s="79"/>
    </row>
    <row r="61" customFormat="false" ht="13.8" hidden="false" customHeight="false" outlineLevel="0" collapsed="false">
      <c r="A61" s="13" t="s">
        <v>92</v>
      </c>
      <c r="B61" s="34" t="s">
        <v>117</v>
      </c>
      <c r="C61" s="34"/>
      <c r="D61" s="34"/>
      <c r="E61" s="34"/>
      <c r="F61" s="34"/>
      <c r="G61" s="45" t="n">
        <f aca="false">SUM('2 Перечень БУ'!AW4:AW34)</f>
        <v>4772</v>
      </c>
      <c r="H61" s="45"/>
      <c r="I61" s="79" t="n">
        <f aca="false">SUM('2 Перечень БУ'!AZ4:AZ34)</f>
        <v>130</v>
      </c>
      <c r="J61" s="79"/>
    </row>
    <row r="62" customFormat="false" ht="13.8" hidden="false" customHeight="false" outlineLevel="0" collapsed="false">
      <c r="A62" s="13" t="s">
        <v>118</v>
      </c>
      <c r="B62" s="34" t="s">
        <v>119</v>
      </c>
      <c r="C62" s="34"/>
      <c r="D62" s="34"/>
      <c r="E62" s="34"/>
      <c r="F62" s="34"/>
      <c r="G62" s="45" t="n">
        <f aca="false">SUM('2 Перечень БУ'!AX4:AX34)</f>
        <v>2967</v>
      </c>
      <c r="H62" s="45"/>
      <c r="I62" s="79" t="n">
        <f aca="false">SUM('2 Перечень БУ'!BA4:BA34)</f>
        <v>86</v>
      </c>
      <c r="J62" s="79"/>
    </row>
    <row r="63" customFormat="false" ht="15.75" hidden="false" customHeight="true" outlineLevel="0" collapsed="false">
      <c r="A63" s="9" t="s">
        <v>120</v>
      </c>
      <c r="B63" s="9"/>
      <c r="C63" s="9"/>
      <c r="D63" s="9"/>
      <c r="E63" s="9"/>
      <c r="F63" s="9"/>
      <c r="G63" s="9"/>
      <c r="H63" s="9"/>
      <c r="I63" s="9"/>
      <c r="J63" s="9"/>
    </row>
    <row r="64" customFormat="false" ht="15" hidden="false" customHeight="false" outlineLevel="0" collapsed="false">
      <c r="A64" s="44" t="s">
        <v>32</v>
      </c>
      <c r="B64" s="21" t="s">
        <v>68</v>
      </c>
      <c r="C64" s="21"/>
      <c r="D64" s="21"/>
      <c r="E64" s="21"/>
      <c r="F64" s="21"/>
      <c r="G64" s="21" t="s">
        <v>105</v>
      </c>
      <c r="H64" s="21"/>
      <c r="I64" s="21"/>
      <c r="J64" s="21"/>
    </row>
    <row r="65" customFormat="false" ht="15" hidden="false" customHeight="false" outlineLevel="0" collapsed="false">
      <c r="A65" s="24" t="n">
        <v>1</v>
      </c>
      <c r="B65" s="46" t="s">
        <v>121</v>
      </c>
      <c r="C65" s="46"/>
      <c r="D65" s="46"/>
      <c r="E65" s="46"/>
      <c r="F65" s="46"/>
      <c r="G65" s="29" t="s">
        <v>91</v>
      </c>
      <c r="H65" s="29"/>
      <c r="I65" s="29"/>
      <c r="J65" s="29"/>
    </row>
    <row r="66" customFormat="false" ht="15" hidden="false" customHeight="false" outlineLevel="0" collapsed="false">
      <c r="A66" s="13" t="s">
        <v>92</v>
      </c>
      <c r="B66" s="34" t="s">
        <v>93</v>
      </c>
      <c r="C66" s="34"/>
      <c r="D66" s="34"/>
      <c r="E66" s="34"/>
      <c r="F66" s="34"/>
      <c r="G66" s="32" t="n">
        <f aca="false">SUM('2 Перечень БУ'!BB4:BB34)</f>
        <v>5</v>
      </c>
      <c r="H66" s="32"/>
      <c r="I66" s="32"/>
      <c r="J66" s="32"/>
    </row>
    <row r="67" customFormat="false" ht="15" hidden="false" customHeight="false" outlineLevel="0" collapsed="false">
      <c r="A67" s="13" t="s">
        <v>94</v>
      </c>
      <c r="B67" s="34" t="s">
        <v>95</v>
      </c>
      <c r="C67" s="34"/>
      <c r="D67" s="34"/>
      <c r="E67" s="34"/>
      <c r="F67" s="34"/>
      <c r="G67" s="32" t="n">
        <f aca="false">SUM('2 Перечень БУ'!BC4:BC34)</f>
        <v>8447.1</v>
      </c>
      <c r="H67" s="32"/>
      <c r="I67" s="32"/>
      <c r="J67" s="32"/>
    </row>
    <row r="68" customFormat="false" ht="15" hidden="false" customHeight="false" outlineLevel="0" collapsed="false">
      <c r="A68" s="24" t="n">
        <v>2</v>
      </c>
      <c r="B68" s="46" t="s">
        <v>122</v>
      </c>
      <c r="C68" s="46"/>
      <c r="D68" s="46"/>
      <c r="E68" s="46"/>
      <c r="F68" s="46"/>
      <c r="G68" s="29" t="s">
        <v>91</v>
      </c>
      <c r="H68" s="29"/>
      <c r="I68" s="29"/>
      <c r="J68" s="29"/>
    </row>
    <row r="69" customFormat="false" ht="15" hidden="false" customHeight="false" outlineLevel="0" collapsed="false">
      <c r="A69" s="13" t="s">
        <v>123</v>
      </c>
      <c r="B69" s="34" t="s">
        <v>93</v>
      </c>
      <c r="C69" s="34"/>
      <c r="D69" s="34"/>
      <c r="E69" s="34"/>
      <c r="F69" s="34"/>
      <c r="G69" s="32" t="n">
        <f aca="false">SUM('2 Перечень БУ'!BD4:BD34)</f>
        <v>0</v>
      </c>
      <c r="H69" s="32"/>
      <c r="I69" s="32"/>
      <c r="J69" s="32"/>
    </row>
    <row r="70" customFormat="false" ht="15" hidden="false" customHeight="false" outlineLevel="0" collapsed="false">
      <c r="A70" s="13" t="s">
        <v>124</v>
      </c>
      <c r="B70" s="34" t="s">
        <v>95</v>
      </c>
      <c r="C70" s="34"/>
      <c r="D70" s="34"/>
      <c r="E70" s="34"/>
      <c r="F70" s="34"/>
      <c r="G70" s="32" t="n">
        <f aca="false">SUM('2 Перечень БУ'!BE4:BE34)</f>
        <v>0</v>
      </c>
      <c r="H70" s="32"/>
      <c r="I70" s="32"/>
      <c r="J70" s="32"/>
    </row>
    <row r="71" customFormat="false" ht="15.75" hidden="false" customHeight="true" outlineLevel="0" collapsed="false">
      <c r="A71" s="9" t="s">
        <v>125</v>
      </c>
      <c r="B71" s="9"/>
      <c r="C71" s="9"/>
      <c r="D71" s="9"/>
      <c r="E71" s="9"/>
      <c r="F71" s="9"/>
      <c r="G71" s="9"/>
      <c r="H71" s="9"/>
      <c r="I71" s="9"/>
      <c r="J71" s="9"/>
    </row>
    <row r="72" customFormat="false" ht="15" hidden="false" customHeight="false" outlineLevel="0" collapsed="false">
      <c r="A72" s="16" t="s">
        <v>32</v>
      </c>
      <c r="B72" s="47" t="s">
        <v>126</v>
      </c>
      <c r="C72" s="48" t="s">
        <v>127</v>
      </c>
      <c r="D72" s="48"/>
      <c r="E72" s="37" t="s">
        <v>128</v>
      </c>
      <c r="F72" s="37"/>
      <c r="G72" s="37"/>
      <c r="H72" s="49" t="s">
        <v>129</v>
      </c>
      <c r="I72" s="49"/>
      <c r="J72" s="49"/>
      <c r="K72" s="50" t="s">
        <v>130</v>
      </c>
      <c r="L72" s="50"/>
      <c r="N72" s="4" t="s">
        <v>131</v>
      </c>
    </row>
    <row r="73" customFormat="false" ht="30" hidden="false" customHeight="false" outlineLevel="0" collapsed="false">
      <c r="A73" s="51" t="n">
        <v>1</v>
      </c>
      <c r="B73" s="52" t="s">
        <v>99</v>
      </c>
      <c r="C73" s="53" t="s">
        <v>132</v>
      </c>
      <c r="D73" s="53"/>
      <c r="E73" s="54" t="n">
        <f aca="false">SUM('2 Перечень БУ'!BF4:BF34)</f>
        <v>567888.994</v>
      </c>
      <c r="F73" s="54"/>
      <c r="G73" s="54"/>
      <c r="H73" s="54" t="n">
        <f aca="false">SUM('2 Перечень БУ'!BZ4:BZ34)</f>
        <v>0</v>
      </c>
      <c r="I73" s="54"/>
      <c r="J73" s="54"/>
      <c r="K73" s="55"/>
      <c r="L73" s="56"/>
      <c r="M73" s="57" t="s">
        <v>133</v>
      </c>
      <c r="N73" s="80" t="n">
        <v>9515</v>
      </c>
    </row>
    <row r="74" customFormat="false" ht="15" hidden="false" customHeight="false" outlineLevel="0" collapsed="false">
      <c r="A74" s="51" t="s">
        <v>92</v>
      </c>
      <c r="B74" s="52"/>
      <c r="C74" s="53" t="s">
        <v>134</v>
      </c>
      <c r="D74" s="53"/>
      <c r="E74" s="54" t="n">
        <f aca="false">SUM('2 Перечень БУ'!BG4:BG34)</f>
        <v>6485.105</v>
      </c>
      <c r="F74" s="54"/>
      <c r="G74" s="54"/>
      <c r="H74" s="54" t="n">
        <f aca="false">SUM('2 Перечень БУ'!CA4:CA34)</f>
        <v>0</v>
      </c>
      <c r="I74" s="54"/>
      <c r="J74" s="54"/>
      <c r="K74" s="55" t="n">
        <f aca="false">(E74*1000)/E73</f>
        <v>11.4196701618063</v>
      </c>
      <c r="L74" s="56" t="e">
        <f aca="false">(H74*1000)/H73</f>
        <v>#DIV/0!</v>
      </c>
      <c r="M74" s="4" t="s">
        <v>135</v>
      </c>
      <c r="N74" s="58" t="n">
        <f aca="false">(E73+H73)/N73</f>
        <v>59.6835516552811</v>
      </c>
    </row>
    <row r="75" customFormat="false" ht="15" hidden="false" customHeight="false" outlineLevel="0" collapsed="false">
      <c r="A75" s="51" t="n">
        <v>2</v>
      </c>
      <c r="B75" s="52" t="s">
        <v>136</v>
      </c>
      <c r="C75" s="53" t="s">
        <v>137</v>
      </c>
      <c r="D75" s="53"/>
      <c r="E75" s="54" t="n">
        <f aca="false">SUM('2 Перечень БУ'!BH4:BH34)</f>
        <v>2221.891</v>
      </c>
      <c r="F75" s="54"/>
      <c r="G75" s="54"/>
      <c r="H75" s="54" t="n">
        <f aca="false">SUM('2 Перечень БУ'!CB4:CB34)</f>
        <v>1927.398</v>
      </c>
      <c r="I75" s="54"/>
      <c r="J75" s="54"/>
      <c r="K75" s="55"/>
      <c r="L75" s="56"/>
      <c r="M75" s="4" t="s">
        <v>138</v>
      </c>
      <c r="N75" s="58" t="n">
        <f aca="false">(E75+H75)/G27</f>
        <v>0.103318769115691</v>
      </c>
    </row>
    <row r="76" customFormat="false" ht="15" hidden="false" customHeight="false" outlineLevel="0" collapsed="false">
      <c r="A76" s="51" t="s">
        <v>123</v>
      </c>
      <c r="B76" s="52"/>
      <c r="C76" s="53" t="s">
        <v>134</v>
      </c>
      <c r="D76" s="53"/>
      <c r="E76" s="54" t="n">
        <f aca="false">SUM('2 Перечень БУ'!BI4:BI34)</f>
        <v>8936.359</v>
      </c>
      <c r="F76" s="54"/>
      <c r="G76" s="54"/>
      <c r="H76" s="54" t="n">
        <f aca="false">SUM('2 Перечень БУ'!CC4:CC34)</f>
        <v>7105.072</v>
      </c>
      <c r="I76" s="54"/>
      <c r="J76" s="54"/>
      <c r="K76" s="55" t="n">
        <f aca="false">(E76*1000)/E75</f>
        <v>4021.96102329052</v>
      </c>
      <c r="L76" s="56" t="n">
        <f aca="false">(H76*1000)/H75</f>
        <v>3686.35434923145</v>
      </c>
      <c r="M76" s="4" t="s">
        <v>139</v>
      </c>
      <c r="N76" s="58" t="n">
        <f aca="false">(E77+E79)/N73</f>
        <v>0.745147661586968</v>
      </c>
    </row>
    <row r="77" customFormat="false" ht="15" hidden="false" customHeight="false" outlineLevel="0" collapsed="false">
      <c r="A77" s="51" t="n">
        <v>3</v>
      </c>
      <c r="B77" s="52" t="s">
        <v>101</v>
      </c>
      <c r="C77" s="53" t="s">
        <v>140</v>
      </c>
      <c r="D77" s="53"/>
      <c r="E77" s="54" t="n">
        <f aca="false">SUM('2 Перечень БУ'!BJ4:BJ34)</f>
        <v>7090.08</v>
      </c>
      <c r="F77" s="54"/>
      <c r="G77" s="54"/>
      <c r="H77" s="54" t="n">
        <f aca="false">SUM('2 Перечень БУ'!CD4:CD34)</f>
        <v>752.906</v>
      </c>
      <c r="I77" s="54"/>
      <c r="J77" s="54"/>
      <c r="K77" s="55"/>
      <c r="L77" s="56"/>
      <c r="M77" s="4" t="s">
        <v>141</v>
      </c>
      <c r="N77" s="58" t="n">
        <f aca="false">(E79+H79)/N73</f>
        <v>0</v>
      </c>
    </row>
    <row r="78" customFormat="false" ht="15" hidden="false" customHeight="false" outlineLevel="0" collapsed="false">
      <c r="A78" s="51" t="s">
        <v>142</v>
      </c>
      <c r="B78" s="52"/>
      <c r="C78" s="53" t="s">
        <v>134</v>
      </c>
      <c r="D78" s="53"/>
      <c r="E78" s="54" t="n">
        <f aca="false">SUM('2 Перечень БУ'!BK4:BK34)</f>
        <v>343.335</v>
      </c>
      <c r="F78" s="54"/>
      <c r="G78" s="54"/>
      <c r="H78" s="54" t="n">
        <f aca="false">SUM('2 Перечень БУ'!CE4:CE34)</f>
        <v>33.922</v>
      </c>
      <c r="I78" s="54"/>
      <c r="J78" s="54"/>
      <c r="K78" s="55" t="n">
        <f aca="false">(E78*1000)/E77</f>
        <v>48.4247004265114</v>
      </c>
      <c r="L78" s="56" t="n">
        <f aca="false">(H78*1000)/H77</f>
        <v>45.0547611521226</v>
      </c>
      <c r="M78" s="4" t="s">
        <v>143</v>
      </c>
      <c r="N78" s="58" t="n">
        <f aca="false">(E77+H77)/N73</f>
        <v>0.82427598528639</v>
      </c>
    </row>
    <row r="79" customFormat="false" ht="15" hidden="false" customHeight="false" outlineLevel="0" collapsed="false">
      <c r="A79" s="51" t="n">
        <v>4</v>
      </c>
      <c r="B79" s="52" t="s">
        <v>102</v>
      </c>
      <c r="C79" s="53" t="s">
        <v>140</v>
      </c>
      <c r="D79" s="53"/>
      <c r="E79" s="54" t="n">
        <f aca="false">SUM('2 Перечень БУ'!BL4:BL34)</f>
        <v>0</v>
      </c>
      <c r="F79" s="54"/>
      <c r="G79" s="54"/>
      <c r="H79" s="54" t="n">
        <f aca="false">SUM('2 Перечень БУ'!CF4:CF34)</f>
        <v>0</v>
      </c>
      <c r="I79" s="54"/>
      <c r="J79" s="54"/>
      <c r="K79" s="55"/>
      <c r="L79" s="56"/>
      <c r="M79" s="4" t="s">
        <v>144</v>
      </c>
      <c r="N79" s="58" t="n">
        <f aca="false">(E81+H81)/N73</f>
        <v>8.62301629006831</v>
      </c>
    </row>
    <row r="80" customFormat="false" ht="15" hidden="false" customHeight="false" outlineLevel="0" collapsed="false">
      <c r="A80" s="51" t="s">
        <v>74</v>
      </c>
      <c r="B80" s="52"/>
      <c r="C80" s="53" t="s">
        <v>134</v>
      </c>
      <c r="D80" s="53"/>
      <c r="E80" s="54" t="n">
        <f aca="false">SUM('2 Перечень БУ'!BM4:BM34)</f>
        <v>0</v>
      </c>
      <c r="F80" s="54"/>
      <c r="G80" s="54"/>
      <c r="H80" s="54" t="n">
        <f aca="false">SUM('2 Перечень БУ'!CG4:CG34)</f>
        <v>0</v>
      </c>
      <c r="I80" s="54"/>
      <c r="J80" s="54"/>
      <c r="K80" s="55" t="e">
        <f aca="false">(E80*1000)/E79</f>
        <v>#DIV/0!</v>
      </c>
      <c r="L80" s="56" t="e">
        <f aca="false">(H80*1000)/H79</f>
        <v>#DIV/0!</v>
      </c>
    </row>
    <row r="81" customFormat="false" ht="15" hidden="false" customHeight="false" outlineLevel="0" collapsed="false">
      <c r="A81" s="51" t="n">
        <v>5</v>
      </c>
      <c r="B81" s="52" t="s">
        <v>103</v>
      </c>
      <c r="C81" s="53" t="s">
        <v>140</v>
      </c>
      <c r="D81" s="53"/>
      <c r="E81" s="54" t="n">
        <f aca="false">SUM('2 Перечень БУ'!BN4:BN34)</f>
        <v>82048</v>
      </c>
      <c r="F81" s="54"/>
      <c r="G81" s="54"/>
      <c r="H81" s="54" t="n">
        <f aca="false">SUM('2 Перечень БУ'!CH4:CH34)</f>
        <v>0</v>
      </c>
      <c r="I81" s="54"/>
      <c r="J81" s="54"/>
      <c r="K81" s="55"/>
      <c r="L81" s="56"/>
    </row>
    <row r="82" customFormat="false" ht="15" hidden="false" customHeight="false" outlineLevel="0" collapsed="false">
      <c r="A82" s="51" t="s">
        <v>52</v>
      </c>
      <c r="B82" s="52"/>
      <c r="C82" s="53" t="s">
        <v>134</v>
      </c>
      <c r="D82" s="53"/>
      <c r="E82" s="54" t="n">
        <f aca="false">SUM('2 Перечень БУ'!BO4:BO34)</f>
        <v>892.635</v>
      </c>
      <c r="F82" s="54"/>
      <c r="G82" s="54"/>
      <c r="H82" s="54" t="n">
        <f aca="false">SUM('2 Перечень БУ'!CI4:CI34)</f>
        <v>0</v>
      </c>
      <c r="I82" s="54"/>
      <c r="J82" s="54"/>
      <c r="K82" s="55" t="n">
        <f aca="false">(E82*1000)/E81</f>
        <v>10.8794242394696</v>
      </c>
      <c r="L82" s="56" t="e">
        <f aca="false">(H82*1000)/H81</f>
        <v>#DIV/0!</v>
      </c>
    </row>
    <row r="83" customFormat="false" ht="15" hidden="false" customHeight="false" outlineLevel="0" collapsed="false">
      <c r="A83" s="51" t="n">
        <v>6</v>
      </c>
      <c r="B83" s="52" t="s">
        <v>145</v>
      </c>
      <c r="C83" s="53" t="s">
        <v>146</v>
      </c>
      <c r="D83" s="53"/>
      <c r="E83" s="54" t="n">
        <f aca="false">SUM('2 Перечень БУ'!BP4:BP34)</f>
        <v>0</v>
      </c>
      <c r="F83" s="54"/>
      <c r="G83" s="54"/>
      <c r="H83" s="54" t="n">
        <f aca="false">SUM('2 Перечень БУ'!CJ4:CJ34)</f>
        <v>50</v>
      </c>
      <c r="I83" s="54"/>
      <c r="J83" s="54"/>
      <c r="K83" s="55"/>
      <c r="L83" s="56"/>
    </row>
    <row r="84" customFormat="false" ht="15" hidden="false" customHeight="false" outlineLevel="0" collapsed="false">
      <c r="A84" s="51" t="s">
        <v>60</v>
      </c>
      <c r="B84" s="52"/>
      <c r="C84" s="53" t="s">
        <v>134</v>
      </c>
      <c r="D84" s="53"/>
      <c r="E84" s="54" t="n">
        <f aca="false">SUM('2 Перечень БУ'!BQ4:BQ34)</f>
        <v>0</v>
      </c>
      <c r="F84" s="54"/>
      <c r="G84" s="54"/>
      <c r="H84" s="54" t="n">
        <f aca="false">SUM('2 Перечень БУ'!CK4:CK34)</f>
        <v>3.3</v>
      </c>
      <c r="I84" s="54"/>
      <c r="J84" s="54"/>
      <c r="K84" s="55" t="e">
        <f aca="false">(E84*1000)/E83</f>
        <v>#DIV/0!</v>
      </c>
      <c r="L84" s="56" t="n">
        <f aca="false">(H84*1000)/H83</f>
        <v>66</v>
      </c>
    </row>
    <row r="85" customFormat="false" ht="15" hidden="false" customHeight="false" outlineLevel="0" collapsed="false">
      <c r="A85" s="51" t="n">
        <v>7</v>
      </c>
      <c r="B85" s="52" t="s">
        <v>147</v>
      </c>
      <c r="C85" s="53" t="s">
        <v>146</v>
      </c>
      <c r="D85" s="53"/>
      <c r="E85" s="54" t="n">
        <f aca="false">SUM('2 Перечень БУ'!BR4:BR34)</f>
        <v>0</v>
      </c>
      <c r="F85" s="54"/>
      <c r="G85" s="54"/>
      <c r="H85" s="54" t="n">
        <f aca="false">SUM('2 Перечень БУ'!CL4:CL34)</f>
        <v>48201.092</v>
      </c>
      <c r="I85" s="54"/>
      <c r="J85" s="54"/>
      <c r="K85" s="55"/>
      <c r="L85" s="56"/>
    </row>
    <row r="86" customFormat="false" ht="15" hidden="false" customHeight="false" outlineLevel="0" collapsed="false">
      <c r="A86" s="51" t="s">
        <v>148</v>
      </c>
      <c r="B86" s="52"/>
      <c r="C86" s="53" t="s">
        <v>134</v>
      </c>
      <c r="D86" s="53"/>
      <c r="E86" s="54" t="n">
        <f aca="false">SUM('2 Перечень БУ'!BS4:BS34)</f>
        <v>0</v>
      </c>
      <c r="F86" s="54"/>
      <c r="G86" s="54"/>
      <c r="H86" s="54" t="n">
        <f aca="false">SUM('2 Перечень БУ'!CM4:CM34)</f>
        <v>2961.012</v>
      </c>
      <c r="I86" s="54"/>
      <c r="J86" s="54"/>
      <c r="K86" s="55" t="e">
        <f aca="false">(E86*1000)/E85</f>
        <v>#DIV/0!</v>
      </c>
      <c r="L86" s="56" t="n">
        <f aca="false">(H86*1000)/H85</f>
        <v>61.4303924898631</v>
      </c>
    </row>
    <row r="87" customFormat="false" ht="15" hidden="false" customHeight="false" outlineLevel="0" collapsed="false">
      <c r="A87" s="51" t="n">
        <v>8</v>
      </c>
      <c r="B87" s="52" t="s">
        <v>149</v>
      </c>
      <c r="C87" s="53" t="s">
        <v>150</v>
      </c>
      <c r="D87" s="53"/>
      <c r="E87" s="54" t="n">
        <f aca="false">SUM('2 Перечень БУ'!BT4:BT34)</f>
        <v>0</v>
      </c>
      <c r="F87" s="54"/>
      <c r="G87" s="54"/>
      <c r="H87" s="54" t="n">
        <f aca="false">SUM('2 Перечень БУ'!CN4:CN34)</f>
        <v>0</v>
      </c>
      <c r="I87" s="54"/>
      <c r="J87" s="54"/>
      <c r="K87" s="55"/>
      <c r="L87" s="56"/>
    </row>
    <row r="88" customFormat="false" ht="15" hidden="false" customHeight="false" outlineLevel="0" collapsed="false">
      <c r="A88" s="51" t="s">
        <v>86</v>
      </c>
      <c r="B88" s="52"/>
      <c r="C88" s="53" t="s">
        <v>134</v>
      </c>
      <c r="D88" s="53"/>
      <c r="E88" s="54" t="n">
        <f aca="false">SUM('2 Перечень БУ'!BU4:BU34)</f>
        <v>0</v>
      </c>
      <c r="F88" s="54"/>
      <c r="G88" s="54"/>
      <c r="H88" s="54" t="n">
        <f aca="false">SUM('2 Перечень БУ'!CO4:CO34)</f>
        <v>0</v>
      </c>
      <c r="I88" s="54"/>
      <c r="J88" s="54"/>
      <c r="K88" s="55" t="e">
        <f aca="false">(E88*1000)/E87</f>
        <v>#DIV/0!</v>
      </c>
      <c r="L88" s="56" t="e">
        <f aca="false">(H88*1000)/H87</f>
        <v>#DIV/0!</v>
      </c>
    </row>
    <row r="89" customFormat="false" ht="15" hidden="false" customHeight="false" outlineLevel="0" collapsed="false">
      <c r="A89" s="51" t="n">
        <v>9</v>
      </c>
      <c r="B89" s="52" t="s">
        <v>151</v>
      </c>
      <c r="C89" s="53" t="s">
        <v>150</v>
      </c>
      <c r="D89" s="53"/>
      <c r="E89" s="54" t="n">
        <f aca="false">SUM('2 Перечень БУ'!BV4:BV34)</f>
        <v>0</v>
      </c>
      <c r="F89" s="54"/>
      <c r="G89" s="54"/>
      <c r="H89" s="54" t="n">
        <f aca="false">SUM('2 Перечень БУ'!CP4:CP34)</f>
        <v>564.44</v>
      </c>
      <c r="I89" s="54"/>
      <c r="J89" s="54"/>
      <c r="K89" s="55"/>
      <c r="L89" s="56"/>
    </row>
    <row r="90" customFormat="false" ht="15" hidden="false" customHeight="false" outlineLevel="0" collapsed="false">
      <c r="A90" s="51" t="s">
        <v>152</v>
      </c>
      <c r="B90" s="52"/>
      <c r="C90" s="53" t="s">
        <v>134</v>
      </c>
      <c r="D90" s="53"/>
      <c r="E90" s="54" t="n">
        <f aca="false">SUM('2 Перечень БУ'!BW4:BW34)</f>
        <v>0</v>
      </c>
      <c r="F90" s="54"/>
      <c r="G90" s="54"/>
      <c r="H90" s="54" t="n">
        <f aca="false">SUM('2 Перечень БУ'!CQ4:CQ34)</f>
        <v>5444.905</v>
      </c>
      <c r="I90" s="54"/>
      <c r="J90" s="54"/>
      <c r="K90" s="55" t="e">
        <f aca="false">(E90*1000)/E89</f>
        <v>#DIV/0!</v>
      </c>
      <c r="L90" s="56" t="n">
        <f aca="false">(H90*1000)/H89</f>
        <v>9646.56119339522</v>
      </c>
    </row>
    <row r="91" customFormat="false" ht="15" hidden="false" customHeight="false" outlineLevel="0" collapsed="false">
      <c r="A91" s="51" t="n">
        <v>10</v>
      </c>
      <c r="B91" s="52" t="s">
        <v>153</v>
      </c>
      <c r="C91" s="53" t="s">
        <v>154</v>
      </c>
      <c r="D91" s="53"/>
      <c r="E91" s="54" t="n">
        <f aca="false">SUM('2 Перечень БУ'!BX4:BX34)</f>
        <v>0</v>
      </c>
      <c r="F91" s="54"/>
      <c r="G91" s="54"/>
      <c r="H91" s="54" t="n">
        <f aca="false">SUM('2 Перечень БУ'!CR4:CR34)</f>
        <v>22.841</v>
      </c>
      <c r="I91" s="54"/>
      <c r="J91" s="54"/>
      <c r="K91" s="55"/>
      <c r="L91" s="56"/>
    </row>
    <row r="92" customFormat="false" ht="15.75" hidden="false" customHeight="false" outlineLevel="0" collapsed="false">
      <c r="A92" s="51" t="s">
        <v>155</v>
      </c>
      <c r="B92" s="52"/>
      <c r="C92" s="59" t="s">
        <v>134</v>
      </c>
      <c r="D92" s="59"/>
      <c r="E92" s="54" t="n">
        <f aca="false">SUM('2 Перечень БУ'!BY4:BY34)</f>
        <v>0</v>
      </c>
      <c r="F92" s="54"/>
      <c r="G92" s="54"/>
      <c r="H92" s="54" t="n">
        <f aca="false">SUM('2 Перечень БУ'!CS4:CS34)</f>
        <v>189.5</v>
      </c>
      <c r="I92" s="54"/>
      <c r="J92" s="54"/>
      <c r="K92" s="60" t="e">
        <f aca="false">(E92*1000)/E91</f>
        <v>#DIV/0!</v>
      </c>
      <c r="L92" s="61" t="n">
        <f aca="false">(H92*1000)/H91</f>
        <v>8296.48439210192</v>
      </c>
    </row>
  </sheetData>
  <mergeCells count="198">
    <mergeCell ref="A1:B1"/>
    <mergeCell ref="C1:J1"/>
    <mergeCell ref="A2:J2"/>
    <mergeCell ref="A3:J3"/>
    <mergeCell ref="C4:J4"/>
    <mergeCell ref="C5:J5"/>
    <mergeCell ref="C6:J6"/>
    <mergeCell ref="C7:J7"/>
    <mergeCell ref="A8:J8"/>
    <mergeCell ref="C9:J9"/>
    <mergeCell ref="C10:J10"/>
    <mergeCell ref="C11:J11"/>
    <mergeCell ref="C12:J12"/>
    <mergeCell ref="C13:J13"/>
    <mergeCell ref="B14:J14"/>
    <mergeCell ref="C15:J15"/>
    <mergeCell ref="C16:J16"/>
    <mergeCell ref="C17:J17"/>
    <mergeCell ref="B18:J18"/>
    <mergeCell ref="C19:J19"/>
    <mergeCell ref="C20:J20"/>
    <mergeCell ref="C21:J21"/>
    <mergeCell ref="C22:J22"/>
    <mergeCell ref="A23:J23"/>
    <mergeCell ref="B24:F24"/>
    <mergeCell ref="G24:J24"/>
    <mergeCell ref="B25:F25"/>
    <mergeCell ref="G25:J25"/>
    <mergeCell ref="B26:F26"/>
    <mergeCell ref="G26:J26"/>
    <mergeCell ref="B27:F27"/>
    <mergeCell ref="G27:J27"/>
    <mergeCell ref="B28:F28"/>
    <mergeCell ref="G28:J28"/>
    <mergeCell ref="B29:F29"/>
    <mergeCell ref="G29:J29"/>
    <mergeCell ref="B30:F30"/>
    <mergeCell ref="G30:J30"/>
    <mergeCell ref="B31:F31"/>
    <mergeCell ref="G31:J31"/>
    <mergeCell ref="B32:F32"/>
    <mergeCell ref="G32:J32"/>
    <mergeCell ref="B33:F33"/>
    <mergeCell ref="G33:J33"/>
    <mergeCell ref="B34:F34"/>
    <mergeCell ref="G34:J34"/>
    <mergeCell ref="B35:F35"/>
    <mergeCell ref="G35:J35"/>
    <mergeCell ref="B36:F36"/>
    <mergeCell ref="G36:J36"/>
    <mergeCell ref="B37:F37"/>
    <mergeCell ref="G37:J37"/>
    <mergeCell ref="B38:F38"/>
    <mergeCell ref="G38:J38"/>
    <mergeCell ref="A39:J39"/>
    <mergeCell ref="B40:F40"/>
    <mergeCell ref="G40:J40"/>
    <mergeCell ref="B41:F41"/>
    <mergeCell ref="G41:J41"/>
    <mergeCell ref="B42:F42"/>
    <mergeCell ref="G42:J42"/>
    <mergeCell ref="B43:F43"/>
    <mergeCell ref="G43:J43"/>
    <mergeCell ref="A44:J44"/>
    <mergeCell ref="B45:F45"/>
    <mergeCell ref="G45:H45"/>
    <mergeCell ref="I45:J45"/>
    <mergeCell ref="B46:F46"/>
    <mergeCell ref="G46:H46"/>
    <mergeCell ref="I46:J46"/>
    <mergeCell ref="B47:F47"/>
    <mergeCell ref="G47:H47"/>
    <mergeCell ref="I47:J47"/>
    <mergeCell ref="B48:F48"/>
    <mergeCell ref="G48:H48"/>
    <mergeCell ref="I48:J48"/>
    <mergeCell ref="B49:F49"/>
    <mergeCell ref="G49:H49"/>
    <mergeCell ref="I49:J49"/>
    <mergeCell ref="B50:F50"/>
    <mergeCell ref="G50:H50"/>
    <mergeCell ref="I50:J50"/>
    <mergeCell ref="A51:J51"/>
    <mergeCell ref="B52:F52"/>
    <mergeCell ref="G52:J52"/>
    <mergeCell ref="B53:F53"/>
    <mergeCell ref="G53:J53"/>
    <mergeCell ref="B54:F54"/>
    <mergeCell ref="G54:J54"/>
    <mergeCell ref="B55:F55"/>
    <mergeCell ref="G55:J55"/>
    <mergeCell ref="B56:F56"/>
    <mergeCell ref="G56:J56"/>
    <mergeCell ref="B57:F57"/>
    <mergeCell ref="G57:J57"/>
    <mergeCell ref="A58:J58"/>
    <mergeCell ref="B59:F59"/>
    <mergeCell ref="G59:H59"/>
    <mergeCell ref="I59:J59"/>
    <mergeCell ref="B60:F60"/>
    <mergeCell ref="G60:H60"/>
    <mergeCell ref="I60:J60"/>
    <mergeCell ref="B61:F61"/>
    <mergeCell ref="G61:H61"/>
    <mergeCell ref="I61:J61"/>
    <mergeCell ref="B62:F62"/>
    <mergeCell ref="G62:H62"/>
    <mergeCell ref="I62:J62"/>
    <mergeCell ref="A63:J63"/>
    <mergeCell ref="B64:F64"/>
    <mergeCell ref="G64:J64"/>
    <mergeCell ref="B65:F65"/>
    <mergeCell ref="G65:J65"/>
    <mergeCell ref="B66:F66"/>
    <mergeCell ref="G66:J66"/>
    <mergeCell ref="B67:F67"/>
    <mergeCell ref="G67:J67"/>
    <mergeCell ref="B68:F68"/>
    <mergeCell ref="G68:J68"/>
    <mergeCell ref="B69:F69"/>
    <mergeCell ref="G69:J69"/>
    <mergeCell ref="B70:F70"/>
    <mergeCell ref="G70:J70"/>
    <mergeCell ref="A71:J71"/>
    <mergeCell ref="C72:D72"/>
    <mergeCell ref="E72:G72"/>
    <mergeCell ref="H72:J72"/>
    <mergeCell ref="K72:L72"/>
    <mergeCell ref="B73:B74"/>
    <mergeCell ref="C73:D73"/>
    <mergeCell ref="E73:G73"/>
    <mergeCell ref="H73:J73"/>
    <mergeCell ref="C74:D74"/>
    <mergeCell ref="E74:G74"/>
    <mergeCell ref="H74:J74"/>
    <mergeCell ref="B75:B76"/>
    <mergeCell ref="C75:D75"/>
    <mergeCell ref="E75:G75"/>
    <mergeCell ref="H75:J75"/>
    <mergeCell ref="C76:D76"/>
    <mergeCell ref="E76:G76"/>
    <mergeCell ref="H76:J76"/>
    <mergeCell ref="B77:B78"/>
    <mergeCell ref="C77:D77"/>
    <mergeCell ref="E77:G77"/>
    <mergeCell ref="H77:J77"/>
    <mergeCell ref="C78:D78"/>
    <mergeCell ref="E78:G78"/>
    <mergeCell ref="H78:J78"/>
    <mergeCell ref="B79:B80"/>
    <mergeCell ref="C79:D79"/>
    <mergeCell ref="E79:G79"/>
    <mergeCell ref="H79:J79"/>
    <mergeCell ref="C80:D80"/>
    <mergeCell ref="E80:G80"/>
    <mergeCell ref="H80:J80"/>
    <mergeCell ref="B81:B82"/>
    <mergeCell ref="C81:D81"/>
    <mergeCell ref="E81:G81"/>
    <mergeCell ref="H81:J81"/>
    <mergeCell ref="C82:D82"/>
    <mergeCell ref="E82:G82"/>
    <mergeCell ref="H82:J82"/>
    <mergeCell ref="B83:B84"/>
    <mergeCell ref="C83:D83"/>
    <mergeCell ref="E83:G83"/>
    <mergeCell ref="H83:J83"/>
    <mergeCell ref="C84:D84"/>
    <mergeCell ref="E84:G84"/>
    <mergeCell ref="H84:J84"/>
    <mergeCell ref="B85:B86"/>
    <mergeCell ref="C85:D85"/>
    <mergeCell ref="E85:G85"/>
    <mergeCell ref="H85:J85"/>
    <mergeCell ref="C86:D86"/>
    <mergeCell ref="E86:G86"/>
    <mergeCell ref="H86:J86"/>
    <mergeCell ref="B87:B88"/>
    <mergeCell ref="C87:D87"/>
    <mergeCell ref="E87:G87"/>
    <mergeCell ref="H87:J87"/>
    <mergeCell ref="C88:D88"/>
    <mergeCell ref="E88:G88"/>
    <mergeCell ref="H88:J88"/>
    <mergeCell ref="B89:B90"/>
    <mergeCell ref="C89:D89"/>
    <mergeCell ref="E89:G89"/>
    <mergeCell ref="H89:J89"/>
    <mergeCell ref="C90:D90"/>
    <mergeCell ref="E90:G90"/>
    <mergeCell ref="H90:J90"/>
    <mergeCell ref="B91:B92"/>
    <mergeCell ref="C91:D91"/>
    <mergeCell ref="E91:G91"/>
    <mergeCell ref="H91:J91"/>
    <mergeCell ref="C92:D92"/>
    <mergeCell ref="E92:G92"/>
    <mergeCell ref="H92:J92"/>
  </mergeCells>
  <dataValidations count="3">
    <dataValidation allowBlank="true" errorStyle="stop" operator="between" showDropDown="false" showErrorMessage="true" showInputMessage="true" sqref="K5:P5" type="list">
      <formula1>Лист2!$B$1:$B$16</formula1>
      <formula2>0</formula2>
    </dataValidation>
    <dataValidation allowBlank="true" errorStyle="stop" operator="between" showDropDown="false" showErrorMessage="true" showInputMessage="true" sqref="A2 K2:P2" type="list">
      <formula1>Лист2!$C$1:$C$15</formula1>
      <formula2>0</formula2>
    </dataValidation>
    <dataValidation allowBlank="true" errorStyle="stop" operator="between" showDropDown="false" showErrorMessage="true" showInputMessage="true" sqref="C5:J5" type="list">
      <formula1>Лист2!$A$1:$A$27</formula1>
      <formula2>0</formula2>
    </dataValidation>
  </dataValidations>
  <hyperlinks>
    <hyperlink ref="C13" r:id="rId1" display="adm-savino@ivreg.ru "/>
    <hyperlink ref="C22" r:id="rId2" display="petryaeva.ns@mail.ru"/>
  </hyperlinks>
  <printOptions headings="false" gridLines="false" gridLinesSet="true" horizontalCentered="false" verticalCentered="false"/>
  <pageMargins left="0.327083333333333" right="0.31875" top="0.419444444444444" bottom="0.36875" header="0.511805555555555" footer="0.511805555555555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H118"/>
  <sheetViews>
    <sheetView showFormulas="false" showGridLines="true" showRowColHeaders="true" showZeros="true" rightToLeft="false" tabSelected="false" showOutlineSymbols="true" defaultGridColor="true" view="normal" topLeftCell="A85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154" width="7.15"/>
    <col collapsed="false" customWidth="true" hidden="false" outlineLevel="0" max="2" min="2" style="155" width="31.69"/>
    <col collapsed="false" customWidth="true" hidden="false" outlineLevel="0" max="3" min="3" style="155" width="10.29"/>
    <col collapsed="false" customWidth="true" hidden="false" outlineLevel="0" max="4" min="4" style="155" width="10.85"/>
    <col collapsed="false" customWidth="false" hidden="false" outlineLevel="0" max="6" min="5" style="155" width="9.13"/>
    <col collapsed="false" customWidth="true" hidden="false" outlineLevel="0" max="8" min="7" style="155" width="11.99"/>
    <col collapsed="false" customWidth="true" hidden="false" outlineLevel="0" max="9" min="9" style="155" width="11.86"/>
    <col collapsed="false" customWidth="true" hidden="false" outlineLevel="0" max="10" min="10" style="155" width="13.02"/>
    <col collapsed="false" customWidth="true" hidden="false" outlineLevel="0" max="11" min="11" style="155" width="16"/>
    <col collapsed="false" customWidth="true" hidden="false" outlineLevel="0" max="12" min="12" style="155" width="11.71"/>
    <col collapsed="false" customWidth="true" hidden="false" outlineLevel="0" max="13" min="13" style="155" width="15"/>
    <col collapsed="false" customWidth="true" hidden="false" outlineLevel="0" max="14" min="14" style="155" width="14.43"/>
    <col collapsed="false" customWidth="true" hidden="false" outlineLevel="0" max="15" min="15" style="155" width="11.57"/>
    <col collapsed="false" customWidth="true" hidden="false" outlineLevel="0" max="16" min="16" style="155" width="14.43"/>
    <col collapsed="false" customWidth="false" hidden="false" outlineLevel="0" max="17" min="17" style="156" width="9.13"/>
    <col collapsed="false" customWidth="true" hidden="false" outlineLevel="0" max="18" min="18" style="3" width="7.15"/>
    <col collapsed="false" customWidth="true" hidden="false" outlineLevel="0" max="19" min="19" style="4" width="31.69"/>
    <col collapsed="false" customWidth="true" hidden="false" outlineLevel="0" max="20" min="20" style="4" width="10.29"/>
    <col collapsed="false" customWidth="true" hidden="false" outlineLevel="0" max="21" min="21" style="4" width="10.85"/>
    <col collapsed="false" customWidth="false" hidden="false" outlineLevel="0" max="23" min="22" style="4" width="9.13"/>
    <col collapsed="false" customWidth="true" hidden="false" outlineLevel="0" max="25" min="24" style="4" width="11.99"/>
    <col collapsed="false" customWidth="true" hidden="false" outlineLevel="0" max="26" min="26" style="4" width="11.86"/>
    <col collapsed="false" customWidth="true" hidden="false" outlineLevel="0" max="27" min="27" style="4" width="13.02"/>
    <col collapsed="false" customWidth="true" hidden="false" outlineLevel="0" max="28" min="28" style="4" width="13.14"/>
    <col collapsed="false" customWidth="true" hidden="false" outlineLevel="0" max="29" min="29" style="4" width="11.71"/>
    <col collapsed="false" customWidth="true" hidden="false" outlineLevel="0" max="30" min="30" style="4" width="10"/>
    <col collapsed="false" customWidth="true" hidden="false" outlineLevel="0" max="31" min="31" style="4" width="9.42"/>
    <col collapsed="false" customWidth="true" hidden="false" outlineLevel="0" max="32" min="32" style="4" width="8.14"/>
    <col collapsed="false" customWidth="true" hidden="false" outlineLevel="0" max="33" min="33" style="4" width="10.29"/>
    <col collapsed="false" customWidth="false" hidden="false" outlineLevel="0" max="34" min="34" style="156" width="9.13"/>
    <col collapsed="false" customWidth="false" hidden="false" outlineLevel="0" max="273" min="35" style="4" width="9.13"/>
    <col collapsed="false" customWidth="true" hidden="false" outlineLevel="0" max="274" min="274" style="4" width="7.15"/>
    <col collapsed="false" customWidth="true" hidden="false" outlineLevel="0" max="275" min="275" style="4" width="31.69"/>
    <col collapsed="false" customWidth="true" hidden="false" outlineLevel="0" max="276" min="276" style="4" width="10.29"/>
    <col collapsed="false" customWidth="true" hidden="false" outlineLevel="0" max="277" min="277" style="4" width="10.85"/>
    <col collapsed="false" customWidth="false" hidden="false" outlineLevel="0" max="279" min="278" style="4" width="9.13"/>
    <col collapsed="false" customWidth="true" hidden="false" outlineLevel="0" max="281" min="280" style="4" width="11.99"/>
    <col collapsed="false" customWidth="true" hidden="false" outlineLevel="0" max="282" min="282" style="4" width="11.86"/>
    <col collapsed="false" customWidth="true" hidden="false" outlineLevel="0" max="283" min="283" style="4" width="13.02"/>
    <col collapsed="false" customWidth="true" hidden="false" outlineLevel="0" max="284" min="284" style="4" width="16"/>
    <col collapsed="false" customWidth="true" hidden="false" outlineLevel="0" max="285" min="285" style="4" width="11.71"/>
    <col collapsed="false" customWidth="true" hidden="false" outlineLevel="0" max="286" min="286" style="4" width="15"/>
    <col collapsed="false" customWidth="true" hidden="false" outlineLevel="0" max="287" min="287" style="4" width="14.43"/>
    <col collapsed="false" customWidth="true" hidden="false" outlineLevel="0" max="288" min="288" style="4" width="11.57"/>
    <col collapsed="false" customWidth="true" hidden="false" outlineLevel="0" max="289" min="289" style="4" width="14.43"/>
    <col collapsed="false" customWidth="false" hidden="false" outlineLevel="0" max="529" min="290" style="4" width="9.13"/>
    <col collapsed="false" customWidth="true" hidden="false" outlineLevel="0" max="530" min="530" style="4" width="7.15"/>
    <col collapsed="false" customWidth="true" hidden="false" outlineLevel="0" max="531" min="531" style="4" width="31.69"/>
    <col collapsed="false" customWidth="true" hidden="false" outlineLevel="0" max="532" min="532" style="4" width="10.29"/>
    <col collapsed="false" customWidth="true" hidden="false" outlineLevel="0" max="533" min="533" style="4" width="10.85"/>
    <col collapsed="false" customWidth="false" hidden="false" outlineLevel="0" max="535" min="534" style="4" width="9.13"/>
    <col collapsed="false" customWidth="true" hidden="false" outlineLevel="0" max="537" min="536" style="4" width="11.99"/>
    <col collapsed="false" customWidth="true" hidden="false" outlineLevel="0" max="538" min="538" style="4" width="11.86"/>
    <col collapsed="false" customWidth="true" hidden="false" outlineLevel="0" max="539" min="539" style="4" width="13.02"/>
    <col collapsed="false" customWidth="true" hidden="false" outlineLevel="0" max="540" min="540" style="4" width="16"/>
    <col collapsed="false" customWidth="true" hidden="false" outlineLevel="0" max="541" min="541" style="4" width="11.71"/>
    <col collapsed="false" customWidth="true" hidden="false" outlineLevel="0" max="542" min="542" style="4" width="15"/>
    <col collapsed="false" customWidth="true" hidden="false" outlineLevel="0" max="543" min="543" style="4" width="14.43"/>
    <col collapsed="false" customWidth="true" hidden="false" outlineLevel="0" max="544" min="544" style="4" width="11.57"/>
    <col collapsed="false" customWidth="true" hidden="false" outlineLevel="0" max="545" min="545" style="4" width="14.43"/>
    <col collapsed="false" customWidth="false" hidden="false" outlineLevel="0" max="785" min="546" style="4" width="9.13"/>
    <col collapsed="false" customWidth="true" hidden="false" outlineLevel="0" max="786" min="786" style="4" width="7.15"/>
    <col collapsed="false" customWidth="true" hidden="false" outlineLevel="0" max="787" min="787" style="4" width="31.69"/>
    <col collapsed="false" customWidth="true" hidden="false" outlineLevel="0" max="788" min="788" style="4" width="10.29"/>
    <col collapsed="false" customWidth="true" hidden="false" outlineLevel="0" max="789" min="789" style="4" width="10.85"/>
    <col collapsed="false" customWidth="false" hidden="false" outlineLevel="0" max="791" min="790" style="4" width="9.13"/>
    <col collapsed="false" customWidth="true" hidden="false" outlineLevel="0" max="793" min="792" style="4" width="11.99"/>
    <col collapsed="false" customWidth="true" hidden="false" outlineLevel="0" max="794" min="794" style="4" width="11.86"/>
    <col collapsed="false" customWidth="true" hidden="false" outlineLevel="0" max="795" min="795" style="4" width="13.02"/>
    <col collapsed="false" customWidth="true" hidden="false" outlineLevel="0" max="796" min="796" style="4" width="16"/>
    <col collapsed="false" customWidth="true" hidden="false" outlineLevel="0" max="797" min="797" style="4" width="11.71"/>
    <col collapsed="false" customWidth="true" hidden="false" outlineLevel="0" max="798" min="798" style="4" width="15"/>
    <col collapsed="false" customWidth="true" hidden="false" outlineLevel="0" max="799" min="799" style="4" width="14.43"/>
    <col collapsed="false" customWidth="true" hidden="false" outlineLevel="0" max="800" min="800" style="4" width="11.57"/>
    <col collapsed="false" customWidth="true" hidden="false" outlineLevel="0" max="801" min="801" style="4" width="14.43"/>
    <col collapsed="false" customWidth="false" hidden="false" outlineLevel="0" max="1024" min="802" style="4" width="9.13"/>
  </cols>
  <sheetData>
    <row r="1" s="7" customFormat="true" ht="88.5" hidden="false" customHeight="true" outlineLevel="0" collapsed="false">
      <c r="A1" s="157"/>
      <c r="B1" s="157"/>
      <c r="C1" s="158" t="s">
        <v>263</v>
      </c>
      <c r="D1" s="158"/>
      <c r="E1" s="158"/>
      <c r="F1" s="158"/>
      <c r="G1" s="158"/>
      <c r="H1" s="158"/>
      <c r="I1" s="158"/>
      <c r="J1" s="158"/>
      <c r="K1" s="155"/>
      <c r="L1" s="155"/>
      <c r="M1" s="155"/>
      <c r="N1" s="155"/>
      <c r="O1" s="155"/>
      <c r="P1" s="155"/>
      <c r="Q1" s="156"/>
      <c r="R1" s="5"/>
      <c r="S1" s="5"/>
      <c r="T1" s="6" t="s">
        <v>263</v>
      </c>
      <c r="U1" s="6"/>
      <c r="V1" s="6"/>
      <c r="W1" s="6"/>
      <c r="X1" s="6"/>
      <c r="Y1" s="6"/>
      <c r="Z1" s="6"/>
      <c r="AA1" s="6"/>
      <c r="AB1" s="4"/>
      <c r="AC1" s="4"/>
      <c r="AD1" s="4"/>
      <c r="AE1" s="4"/>
      <c r="AF1" s="4"/>
      <c r="AG1" s="4"/>
      <c r="AH1" s="156"/>
    </row>
    <row r="2" customFormat="false" ht="15.75" hidden="false" customHeight="false" outlineLevel="0" collapsed="false">
      <c r="A2" s="62" t="n">
        <v>2025</v>
      </c>
      <c r="B2" s="62"/>
      <c r="C2" s="62"/>
      <c r="D2" s="62"/>
      <c r="E2" s="62"/>
      <c r="F2" s="62"/>
      <c r="G2" s="62"/>
      <c r="H2" s="62"/>
      <c r="I2" s="62"/>
      <c r="J2" s="62"/>
      <c r="R2" s="8" t="n">
        <v>2024</v>
      </c>
      <c r="S2" s="8"/>
      <c r="T2" s="8"/>
      <c r="U2" s="8"/>
      <c r="V2" s="8"/>
      <c r="W2" s="8"/>
      <c r="X2" s="8"/>
      <c r="Y2" s="8"/>
      <c r="Z2" s="8"/>
      <c r="AA2" s="8"/>
    </row>
    <row r="3" customFormat="false" ht="15.75" hidden="false" customHeight="true" outlineLevel="0" collapsed="false">
      <c r="A3" s="63" t="s">
        <v>264</v>
      </c>
      <c r="B3" s="63"/>
      <c r="C3" s="63"/>
      <c r="D3" s="63"/>
      <c r="E3" s="63"/>
      <c r="F3" s="63"/>
      <c r="G3" s="63"/>
      <c r="H3" s="63"/>
      <c r="I3" s="63"/>
      <c r="J3" s="63"/>
      <c r="R3" s="9" t="s">
        <v>264</v>
      </c>
      <c r="S3" s="9"/>
      <c r="T3" s="9"/>
      <c r="U3" s="9"/>
      <c r="V3" s="9"/>
      <c r="W3" s="9"/>
      <c r="X3" s="9"/>
      <c r="Y3" s="9"/>
      <c r="Z3" s="9"/>
      <c r="AA3" s="9"/>
    </row>
    <row r="4" customFormat="false" ht="15" hidden="false" customHeight="false" outlineLevel="0" collapsed="false">
      <c r="A4" s="64" t="s">
        <v>32</v>
      </c>
      <c r="B4" s="65" t="s">
        <v>33</v>
      </c>
      <c r="C4" s="66"/>
      <c r="D4" s="66"/>
      <c r="E4" s="66"/>
      <c r="F4" s="66"/>
      <c r="G4" s="66"/>
      <c r="H4" s="66"/>
      <c r="I4" s="66"/>
      <c r="J4" s="66"/>
      <c r="R4" s="10" t="s">
        <v>32</v>
      </c>
      <c r="S4" s="11" t="s">
        <v>33</v>
      </c>
      <c r="T4" s="12"/>
      <c r="U4" s="12"/>
      <c r="V4" s="12"/>
      <c r="W4" s="12"/>
      <c r="X4" s="12"/>
      <c r="Y4" s="12"/>
      <c r="Z4" s="12"/>
      <c r="AA4" s="12"/>
    </row>
    <row r="5" customFormat="false" ht="25.35" hidden="false" customHeight="true" outlineLevel="0" collapsed="false">
      <c r="A5" s="67" t="s">
        <v>39</v>
      </c>
      <c r="B5" s="68" t="s">
        <v>34</v>
      </c>
      <c r="C5" s="66" t="str">
        <f aca="false">T5</f>
        <v>Финансовое Управление Администрации Савинского Муниципального района Ивановской области</v>
      </c>
      <c r="D5" s="66"/>
      <c r="E5" s="66"/>
      <c r="F5" s="66"/>
      <c r="G5" s="66"/>
      <c r="H5" s="66"/>
      <c r="I5" s="66"/>
      <c r="J5" s="66"/>
      <c r="R5" s="13" t="s">
        <v>39</v>
      </c>
      <c r="S5" s="14" t="s">
        <v>34</v>
      </c>
      <c r="T5" s="15" t="s">
        <v>599</v>
      </c>
      <c r="U5" s="15"/>
      <c r="V5" s="15"/>
      <c r="W5" s="15"/>
      <c r="X5" s="15"/>
      <c r="Y5" s="15"/>
      <c r="Z5" s="15"/>
      <c r="AA5" s="15"/>
    </row>
    <row r="6" customFormat="false" ht="15" hidden="false" customHeight="false" outlineLevel="0" collapsed="false">
      <c r="A6" s="67" t="n">
        <v>2</v>
      </c>
      <c r="B6" s="68" t="s">
        <v>35</v>
      </c>
      <c r="C6" s="66" t="n">
        <f aca="false">T6</f>
        <v>3722002034</v>
      </c>
      <c r="D6" s="66"/>
      <c r="E6" s="66"/>
      <c r="F6" s="66"/>
      <c r="G6" s="66"/>
      <c r="H6" s="66"/>
      <c r="I6" s="66"/>
      <c r="J6" s="66"/>
      <c r="R6" s="13" t="n">
        <v>2</v>
      </c>
      <c r="S6" s="14" t="s">
        <v>35</v>
      </c>
      <c r="T6" s="12" t="n">
        <v>3722002034</v>
      </c>
      <c r="U6" s="12"/>
      <c r="V6" s="12"/>
      <c r="W6" s="12"/>
      <c r="X6" s="12"/>
      <c r="Y6" s="12"/>
      <c r="Z6" s="12"/>
      <c r="AA6" s="12"/>
    </row>
    <row r="7" customFormat="false" ht="25.35" hidden="false" customHeight="true" outlineLevel="0" collapsed="false">
      <c r="A7" s="67" t="n">
        <v>3</v>
      </c>
      <c r="B7" s="68" t="s">
        <v>36</v>
      </c>
      <c r="C7" s="69" t="str">
        <f aca="false">T7</f>
        <v>155710, Ивановская область, Савинский район, поселок Савино, улица Первомайская, дом 22</v>
      </c>
      <c r="D7" s="69"/>
      <c r="E7" s="69"/>
      <c r="F7" s="69"/>
      <c r="G7" s="69"/>
      <c r="H7" s="69"/>
      <c r="I7" s="69"/>
      <c r="J7" s="69"/>
      <c r="R7" s="13" t="n">
        <v>3</v>
      </c>
      <c r="S7" s="14" t="s">
        <v>36</v>
      </c>
      <c r="T7" s="15" t="s">
        <v>342</v>
      </c>
      <c r="U7" s="15"/>
      <c r="V7" s="15"/>
      <c r="W7" s="15"/>
      <c r="X7" s="15"/>
      <c r="Y7" s="15"/>
      <c r="Z7" s="15"/>
      <c r="AA7" s="15"/>
    </row>
    <row r="8" customFormat="false" ht="15.75" hidden="false" customHeight="true" outlineLevel="0" collapsed="false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R8" s="9" t="s">
        <v>38</v>
      </c>
      <c r="S8" s="9"/>
      <c r="T8" s="9"/>
      <c r="U8" s="9"/>
      <c r="V8" s="9"/>
      <c r="W8" s="9"/>
      <c r="X8" s="9"/>
      <c r="Y8" s="9"/>
      <c r="Z8" s="9"/>
      <c r="AA8" s="9"/>
    </row>
    <row r="9" customFormat="false" ht="15" hidden="false" customHeight="false" outlineLevel="0" collapsed="false">
      <c r="A9" s="70" t="s">
        <v>32</v>
      </c>
      <c r="B9" s="65" t="s">
        <v>33</v>
      </c>
      <c r="C9" s="66"/>
      <c r="D9" s="66"/>
      <c r="E9" s="66"/>
      <c r="F9" s="66"/>
      <c r="G9" s="66"/>
      <c r="H9" s="66"/>
      <c r="I9" s="66"/>
      <c r="J9" s="66"/>
      <c r="R9" s="16" t="s">
        <v>32</v>
      </c>
      <c r="S9" s="11" t="s">
        <v>33</v>
      </c>
      <c r="T9" s="12"/>
      <c r="U9" s="12"/>
      <c r="V9" s="12"/>
      <c r="W9" s="12"/>
      <c r="X9" s="12"/>
      <c r="Y9" s="12"/>
      <c r="Z9" s="12"/>
      <c r="AA9" s="12"/>
    </row>
    <row r="10" customFormat="false" ht="13.8" hidden="false" customHeight="false" outlineLevel="0" collapsed="false">
      <c r="A10" s="67" t="s">
        <v>39</v>
      </c>
      <c r="B10" s="68" t="s">
        <v>40</v>
      </c>
      <c r="C10" s="66" t="s">
        <v>600</v>
      </c>
      <c r="D10" s="66"/>
      <c r="E10" s="66"/>
      <c r="F10" s="66"/>
      <c r="G10" s="66"/>
      <c r="H10" s="66"/>
      <c r="I10" s="66"/>
      <c r="J10" s="66"/>
      <c r="R10" s="13" t="s">
        <v>39</v>
      </c>
      <c r="S10" s="14" t="s">
        <v>40</v>
      </c>
      <c r="T10" s="12" t="s">
        <v>600</v>
      </c>
      <c r="U10" s="12"/>
      <c r="V10" s="12"/>
      <c r="W10" s="12"/>
      <c r="X10" s="12"/>
      <c r="Y10" s="12"/>
      <c r="Z10" s="12"/>
      <c r="AA10" s="12"/>
    </row>
    <row r="11" customFormat="false" ht="13.8" hidden="false" customHeight="false" outlineLevel="0" collapsed="false">
      <c r="A11" s="67" t="s">
        <v>42</v>
      </c>
      <c r="B11" s="68" t="s">
        <v>43</v>
      </c>
      <c r="C11" s="66" t="s">
        <v>601</v>
      </c>
      <c r="D11" s="66"/>
      <c r="E11" s="66"/>
      <c r="F11" s="66"/>
      <c r="G11" s="66"/>
      <c r="H11" s="66"/>
      <c r="I11" s="66"/>
      <c r="J11" s="66"/>
      <c r="R11" s="13" t="s">
        <v>42</v>
      </c>
      <c r="S11" s="14" t="s">
        <v>43</v>
      </c>
      <c r="T11" s="12" t="s">
        <v>601</v>
      </c>
      <c r="U11" s="12"/>
      <c r="V11" s="12"/>
      <c r="W11" s="12"/>
      <c r="X11" s="12"/>
      <c r="Y11" s="12"/>
      <c r="Z11" s="12"/>
      <c r="AA11" s="12"/>
    </row>
    <row r="12" customFormat="false" ht="13.8" hidden="false" customHeight="false" outlineLevel="0" collapsed="false">
      <c r="A12" s="67" t="s">
        <v>45</v>
      </c>
      <c r="B12" s="68" t="s">
        <v>46</v>
      </c>
      <c r="C12" s="66" t="s">
        <v>602</v>
      </c>
      <c r="D12" s="66"/>
      <c r="E12" s="66"/>
      <c r="F12" s="66"/>
      <c r="G12" s="66"/>
      <c r="H12" s="66"/>
      <c r="I12" s="66"/>
      <c r="J12" s="66"/>
      <c r="R12" s="13" t="s">
        <v>45</v>
      </c>
      <c r="S12" s="14" t="s">
        <v>46</v>
      </c>
      <c r="T12" s="12" t="s">
        <v>602</v>
      </c>
      <c r="U12" s="12"/>
      <c r="V12" s="12"/>
      <c r="W12" s="12"/>
      <c r="X12" s="12"/>
      <c r="Y12" s="12"/>
      <c r="Z12" s="12"/>
      <c r="AA12" s="12"/>
    </row>
    <row r="13" customFormat="false" ht="13.8" hidden="false" customHeight="false" outlineLevel="0" collapsed="false">
      <c r="A13" s="67" t="s">
        <v>47</v>
      </c>
      <c r="B13" s="68" t="s">
        <v>48</v>
      </c>
      <c r="C13" s="71" t="s">
        <v>603</v>
      </c>
      <c r="D13" s="71"/>
      <c r="E13" s="71"/>
      <c r="F13" s="71"/>
      <c r="G13" s="71"/>
      <c r="H13" s="71"/>
      <c r="I13" s="71"/>
      <c r="J13" s="71"/>
      <c r="R13" s="13" t="s">
        <v>47</v>
      </c>
      <c r="S13" s="14" t="s">
        <v>48</v>
      </c>
      <c r="T13" s="17" t="s">
        <v>603</v>
      </c>
      <c r="U13" s="17"/>
      <c r="V13" s="17"/>
      <c r="W13" s="17"/>
      <c r="X13" s="17"/>
      <c r="Y13" s="17"/>
      <c r="Z13" s="17"/>
      <c r="AA13" s="17"/>
    </row>
    <row r="14" customFormat="false" ht="15" hidden="false" customHeight="true" outlineLevel="0" collapsed="false">
      <c r="A14" s="67" t="s">
        <v>50</v>
      </c>
      <c r="B14" s="72" t="s">
        <v>51</v>
      </c>
      <c r="C14" s="72"/>
      <c r="D14" s="72"/>
      <c r="E14" s="72"/>
      <c r="F14" s="72"/>
      <c r="G14" s="72"/>
      <c r="H14" s="72"/>
      <c r="I14" s="72"/>
      <c r="J14" s="72"/>
      <c r="R14" s="13" t="s">
        <v>50</v>
      </c>
      <c r="S14" s="18" t="s">
        <v>51</v>
      </c>
      <c r="T14" s="18"/>
      <c r="U14" s="18"/>
      <c r="V14" s="18"/>
      <c r="W14" s="18"/>
      <c r="X14" s="18"/>
      <c r="Y14" s="18"/>
      <c r="Z14" s="18"/>
      <c r="AA14" s="18"/>
    </row>
    <row r="15" customFormat="false" ht="15" hidden="false" customHeight="false" outlineLevel="0" collapsed="false">
      <c r="A15" s="67" t="s">
        <v>52</v>
      </c>
      <c r="B15" s="68" t="s">
        <v>53</v>
      </c>
      <c r="C15" s="66"/>
      <c r="D15" s="66"/>
      <c r="E15" s="66"/>
      <c r="F15" s="66"/>
      <c r="G15" s="66"/>
      <c r="H15" s="66"/>
      <c r="I15" s="66"/>
      <c r="J15" s="66"/>
      <c r="R15" s="13" t="s">
        <v>52</v>
      </c>
      <c r="S15" s="14" t="s">
        <v>53</v>
      </c>
      <c r="T15" s="12" t="n">
        <v>0</v>
      </c>
      <c r="U15" s="12"/>
      <c r="V15" s="12"/>
      <c r="W15" s="12"/>
      <c r="X15" s="12"/>
      <c r="Y15" s="12"/>
      <c r="Z15" s="12"/>
      <c r="AA15" s="12"/>
    </row>
    <row r="16" customFormat="false" ht="15" hidden="false" customHeight="false" outlineLevel="0" collapsed="false">
      <c r="A16" s="67" t="s">
        <v>54</v>
      </c>
      <c r="B16" s="68" t="s">
        <v>55</v>
      </c>
      <c r="C16" s="66"/>
      <c r="D16" s="66"/>
      <c r="E16" s="66"/>
      <c r="F16" s="66"/>
      <c r="G16" s="66"/>
      <c r="H16" s="66"/>
      <c r="I16" s="66"/>
      <c r="J16" s="66"/>
      <c r="R16" s="13" t="s">
        <v>54</v>
      </c>
      <c r="S16" s="14" t="s">
        <v>55</v>
      </c>
      <c r="T16" s="12" t="n">
        <v>0</v>
      </c>
      <c r="U16" s="12"/>
      <c r="V16" s="12"/>
      <c r="W16" s="12"/>
      <c r="X16" s="12"/>
      <c r="Y16" s="12"/>
      <c r="Z16" s="12"/>
      <c r="AA16" s="12"/>
    </row>
    <row r="17" customFormat="false" ht="15" hidden="false" customHeight="false" outlineLevel="0" collapsed="false">
      <c r="A17" s="67" t="s">
        <v>56</v>
      </c>
      <c r="B17" s="68" t="s">
        <v>57</v>
      </c>
      <c r="C17" s="66"/>
      <c r="D17" s="66"/>
      <c r="E17" s="66"/>
      <c r="F17" s="66"/>
      <c r="G17" s="66"/>
      <c r="H17" s="66"/>
      <c r="I17" s="66"/>
      <c r="J17" s="66"/>
      <c r="R17" s="13" t="s">
        <v>56</v>
      </c>
      <c r="S17" s="14" t="s">
        <v>57</v>
      </c>
      <c r="T17" s="12" t="n">
        <v>0</v>
      </c>
      <c r="U17" s="12"/>
      <c r="V17" s="12"/>
      <c r="W17" s="12"/>
      <c r="X17" s="12"/>
      <c r="Y17" s="12"/>
      <c r="Z17" s="12"/>
      <c r="AA17" s="12"/>
    </row>
    <row r="18" customFormat="false" ht="15" hidden="false" customHeight="true" outlineLevel="0" collapsed="false">
      <c r="A18" s="67" t="s">
        <v>58</v>
      </c>
      <c r="B18" s="73" t="s">
        <v>59</v>
      </c>
      <c r="C18" s="73"/>
      <c r="D18" s="73"/>
      <c r="E18" s="73"/>
      <c r="F18" s="73"/>
      <c r="G18" s="73"/>
      <c r="H18" s="73"/>
      <c r="I18" s="73"/>
      <c r="J18" s="73"/>
      <c r="R18" s="13" t="s">
        <v>58</v>
      </c>
      <c r="S18" s="19" t="s">
        <v>59</v>
      </c>
      <c r="T18" s="19"/>
      <c r="U18" s="19"/>
      <c r="V18" s="19"/>
      <c r="W18" s="19"/>
      <c r="X18" s="19"/>
      <c r="Y18" s="19"/>
      <c r="Z18" s="19"/>
      <c r="AA18" s="19"/>
    </row>
    <row r="19" customFormat="false" ht="13.8" hidden="false" customHeight="false" outlineLevel="0" collapsed="false">
      <c r="A19" s="67" t="s">
        <v>60</v>
      </c>
      <c r="B19" s="68" t="s">
        <v>40</v>
      </c>
      <c r="C19" s="66" t="s">
        <v>600</v>
      </c>
      <c r="D19" s="66"/>
      <c r="E19" s="66"/>
      <c r="F19" s="66"/>
      <c r="G19" s="66"/>
      <c r="H19" s="66"/>
      <c r="I19" s="66"/>
      <c r="J19" s="66"/>
      <c r="R19" s="13" t="s">
        <v>60</v>
      </c>
      <c r="S19" s="14" t="s">
        <v>40</v>
      </c>
      <c r="T19" s="12" t="s">
        <v>600</v>
      </c>
      <c r="U19" s="12"/>
      <c r="V19" s="12"/>
      <c r="W19" s="12"/>
      <c r="X19" s="12"/>
      <c r="Y19" s="12"/>
      <c r="Z19" s="12"/>
      <c r="AA19" s="12"/>
    </row>
    <row r="20" customFormat="false" ht="13.8" hidden="false" customHeight="false" outlineLevel="0" collapsed="false">
      <c r="A20" s="67" t="s">
        <v>62</v>
      </c>
      <c r="B20" s="68" t="s">
        <v>43</v>
      </c>
      <c r="C20" s="66" t="s">
        <v>601</v>
      </c>
      <c r="D20" s="66"/>
      <c r="E20" s="66"/>
      <c r="F20" s="66"/>
      <c r="G20" s="66"/>
      <c r="H20" s="66"/>
      <c r="I20" s="66"/>
      <c r="J20" s="66"/>
      <c r="R20" s="13" t="s">
        <v>62</v>
      </c>
      <c r="S20" s="14" t="s">
        <v>43</v>
      </c>
      <c r="T20" s="12" t="s">
        <v>601</v>
      </c>
      <c r="U20" s="12"/>
      <c r="V20" s="12"/>
      <c r="W20" s="12"/>
      <c r="X20" s="12"/>
      <c r="Y20" s="12"/>
      <c r="Z20" s="12"/>
      <c r="AA20" s="12"/>
    </row>
    <row r="21" customFormat="false" ht="13.8" hidden="false" customHeight="false" outlineLevel="0" collapsed="false">
      <c r="A21" s="67" t="s">
        <v>64</v>
      </c>
      <c r="B21" s="68" t="s">
        <v>46</v>
      </c>
      <c r="C21" s="66" t="s">
        <v>602</v>
      </c>
      <c r="D21" s="66"/>
      <c r="E21" s="66"/>
      <c r="F21" s="66"/>
      <c r="G21" s="66"/>
      <c r="H21" s="66"/>
      <c r="I21" s="66"/>
      <c r="J21" s="66"/>
      <c r="R21" s="13" t="s">
        <v>64</v>
      </c>
      <c r="S21" s="14" t="s">
        <v>46</v>
      </c>
      <c r="T21" s="12" t="s">
        <v>602</v>
      </c>
      <c r="U21" s="12"/>
      <c r="V21" s="12"/>
      <c r="W21" s="12"/>
      <c r="X21" s="12"/>
      <c r="Y21" s="12"/>
      <c r="Z21" s="12"/>
      <c r="AA21" s="12"/>
    </row>
    <row r="22" customFormat="false" ht="13.8" hidden="false" customHeight="false" outlineLevel="0" collapsed="false">
      <c r="A22" s="67" t="s">
        <v>65</v>
      </c>
      <c r="B22" s="68" t="s">
        <v>48</v>
      </c>
      <c r="C22" s="71" t="s">
        <v>603</v>
      </c>
      <c r="D22" s="71"/>
      <c r="E22" s="71"/>
      <c r="F22" s="71"/>
      <c r="G22" s="71"/>
      <c r="H22" s="71"/>
      <c r="I22" s="71"/>
      <c r="J22" s="71"/>
      <c r="R22" s="13" t="s">
        <v>65</v>
      </c>
      <c r="S22" s="14" t="s">
        <v>48</v>
      </c>
      <c r="T22" s="17" t="s">
        <v>603</v>
      </c>
      <c r="U22" s="17"/>
      <c r="V22" s="17"/>
      <c r="W22" s="17"/>
      <c r="X22" s="17"/>
      <c r="Y22" s="17"/>
      <c r="Z22" s="17"/>
      <c r="AA22" s="17"/>
    </row>
    <row r="23" customFormat="false" ht="15" hidden="false" customHeight="true" outlineLevel="0" collapsed="false">
      <c r="A23" s="63" t="s">
        <v>67</v>
      </c>
      <c r="B23" s="63"/>
      <c r="C23" s="63"/>
      <c r="D23" s="63"/>
      <c r="E23" s="63"/>
      <c r="F23" s="63"/>
      <c r="G23" s="63"/>
      <c r="H23" s="63"/>
      <c r="I23" s="63"/>
      <c r="J23" s="63"/>
      <c r="R23" s="9" t="s">
        <v>67</v>
      </c>
      <c r="S23" s="9"/>
      <c r="T23" s="9"/>
      <c r="U23" s="9"/>
      <c r="V23" s="9"/>
      <c r="W23" s="9"/>
      <c r="X23" s="9"/>
      <c r="Y23" s="9"/>
      <c r="Z23" s="9"/>
      <c r="AA23" s="9"/>
    </row>
    <row r="24" customFormat="false" ht="15" hidden="false" customHeight="false" outlineLevel="0" collapsed="false">
      <c r="A24" s="159" t="s">
        <v>32</v>
      </c>
      <c r="B24" s="160" t="s">
        <v>68</v>
      </c>
      <c r="C24" s="160"/>
      <c r="D24" s="160"/>
      <c r="E24" s="160"/>
      <c r="F24" s="160"/>
      <c r="G24" s="66" t="s">
        <v>69</v>
      </c>
      <c r="H24" s="66"/>
      <c r="I24" s="66"/>
      <c r="J24" s="66"/>
      <c r="R24" s="20" t="s">
        <v>32</v>
      </c>
      <c r="S24" s="21" t="s">
        <v>68</v>
      </c>
      <c r="T24" s="21"/>
      <c r="U24" s="21"/>
      <c r="V24" s="21"/>
      <c r="W24" s="21"/>
      <c r="X24" s="12" t="s">
        <v>69</v>
      </c>
      <c r="Y24" s="12"/>
      <c r="Z24" s="12"/>
      <c r="AA24" s="12"/>
    </row>
    <row r="25" customFormat="false" ht="15" hidden="false" customHeight="true" outlineLevel="0" collapsed="false">
      <c r="A25" s="67" t="s">
        <v>39</v>
      </c>
      <c r="B25" s="102" t="s">
        <v>70</v>
      </c>
      <c r="C25" s="102"/>
      <c r="D25" s="102"/>
      <c r="E25" s="102"/>
      <c r="F25" s="102"/>
      <c r="G25" s="163" t="n">
        <v>1</v>
      </c>
      <c r="H25" s="163"/>
      <c r="I25" s="163"/>
      <c r="J25" s="163"/>
      <c r="R25" s="13" t="s">
        <v>39</v>
      </c>
      <c r="S25" s="22" t="s">
        <v>70</v>
      </c>
      <c r="T25" s="22"/>
      <c r="U25" s="22"/>
      <c r="V25" s="22"/>
      <c r="W25" s="22"/>
      <c r="X25" s="75" t="n">
        <v>1</v>
      </c>
      <c r="Y25" s="75"/>
      <c r="Z25" s="75"/>
      <c r="AA25" s="75"/>
    </row>
    <row r="26" customFormat="false" ht="15" hidden="false" customHeight="true" outlineLevel="0" collapsed="false">
      <c r="A26" s="67" t="s">
        <v>42</v>
      </c>
      <c r="B26" s="102" t="s">
        <v>71</v>
      </c>
      <c r="C26" s="102"/>
      <c r="D26" s="102"/>
      <c r="E26" s="102"/>
      <c r="F26" s="102"/>
      <c r="G26" s="163" t="n">
        <v>1</v>
      </c>
      <c r="H26" s="163"/>
      <c r="I26" s="163"/>
      <c r="J26" s="163"/>
      <c r="R26" s="13" t="s">
        <v>42</v>
      </c>
      <c r="S26" s="22" t="s">
        <v>71</v>
      </c>
      <c r="T26" s="22"/>
      <c r="U26" s="22"/>
      <c r="V26" s="22"/>
      <c r="W26" s="22"/>
      <c r="X26" s="75" t="n">
        <v>1</v>
      </c>
      <c r="Y26" s="75"/>
      <c r="Z26" s="75"/>
      <c r="AA26" s="75"/>
    </row>
    <row r="27" customFormat="false" ht="15" hidden="false" customHeight="true" outlineLevel="0" collapsed="false">
      <c r="A27" s="67" t="s">
        <v>45</v>
      </c>
      <c r="B27" s="102" t="s">
        <v>72</v>
      </c>
      <c r="C27" s="102"/>
      <c r="D27" s="102"/>
      <c r="E27" s="102"/>
      <c r="F27" s="102"/>
      <c r="G27" s="163" t="n">
        <v>0</v>
      </c>
      <c r="H27" s="163"/>
      <c r="I27" s="163"/>
      <c r="J27" s="163"/>
      <c r="R27" s="13" t="s">
        <v>45</v>
      </c>
      <c r="S27" s="22" t="s">
        <v>72</v>
      </c>
      <c r="T27" s="22"/>
      <c r="U27" s="22"/>
      <c r="V27" s="22"/>
      <c r="W27" s="22"/>
      <c r="X27" s="75" t="n">
        <v>0</v>
      </c>
      <c r="Y27" s="75"/>
      <c r="Z27" s="75"/>
      <c r="AA27" s="75"/>
    </row>
    <row r="28" customFormat="false" ht="15" hidden="false" customHeight="true" outlineLevel="0" collapsed="false">
      <c r="A28" s="161" t="s">
        <v>47</v>
      </c>
      <c r="B28" s="162" t="s">
        <v>73</v>
      </c>
      <c r="C28" s="162"/>
      <c r="D28" s="162"/>
      <c r="E28" s="162"/>
      <c r="F28" s="162"/>
      <c r="G28" s="26" t="n">
        <f aca="false">G29+G32</f>
        <v>0</v>
      </c>
      <c r="H28" s="26"/>
      <c r="I28" s="26"/>
      <c r="J28" s="26"/>
      <c r="R28" s="24" t="s">
        <v>47</v>
      </c>
      <c r="S28" s="25" t="s">
        <v>73</v>
      </c>
      <c r="T28" s="25"/>
      <c r="U28" s="25"/>
      <c r="V28" s="25"/>
      <c r="W28" s="25"/>
      <c r="X28" s="77" t="n">
        <f aca="false">X29+X32</f>
        <v>0</v>
      </c>
      <c r="Y28" s="77"/>
      <c r="Z28" s="77"/>
      <c r="AA28" s="77"/>
    </row>
    <row r="29" customFormat="false" ht="15" hidden="false" customHeight="true" outlineLevel="0" collapsed="false">
      <c r="A29" s="161" t="s">
        <v>74</v>
      </c>
      <c r="B29" s="162" t="s">
        <v>75</v>
      </c>
      <c r="C29" s="162"/>
      <c r="D29" s="162"/>
      <c r="E29" s="162"/>
      <c r="F29" s="162"/>
      <c r="G29" s="26" t="n">
        <f aca="false">G30+G31</f>
        <v>0</v>
      </c>
      <c r="H29" s="26"/>
      <c r="I29" s="26"/>
      <c r="J29" s="26"/>
      <c r="R29" s="24" t="s">
        <v>74</v>
      </c>
      <c r="S29" s="25" t="s">
        <v>75</v>
      </c>
      <c r="T29" s="25"/>
      <c r="U29" s="25"/>
      <c r="V29" s="25"/>
      <c r="W29" s="25"/>
      <c r="X29" s="77" t="n">
        <f aca="false">X30+X31</f>
        <v>0</v>
      </c>
      <c r="Y29" s="77"/>
      <c r="Z29" s="77"/>
      <c r="AA29" s="77"/>
    </row>
    <row r="30" customFormat="false" ht="15" hidden="false" customHeight="true" outlineLevel="0" collapsed="false">
      <c r="A30" s="67" t="s">
        <v>76</v>
      </c>
      <c r="B30" s="102" t="s">
        <v>77</v>
      </c>
      <c r="C30" s="102"/>
      <c r="D30" s="102"/>
      <c r="E30" s="102"/>
      <c r="F30" s="102"/>
      <c r="G30" s="163" t="n">
        <v>0</v>
      </c>
      <c r="H30" s="163"/>
      <c r="I30" s="163"/>
      <c r="J30" s="163"/>
      <c r="R30" s="13" t="s">
        <v>76</v>
      </c>
      <c r="S30" s="22" t="s">
        <v>77</v>
      </c>
      <c r="T30" s="22"/>
      <c r="U30" s="22"/>
      <c r="V30" s="22"/>
      <c r="W30" s="22"/>
      <c r="X30" s="75" t="n">
        <v>0</v>
      </c>
      <c r="Y30" s="75"/>
      <c r="Z30" s="75"/>
      <c r="AA30" s="75"/>
    </row>
    <row r="31" customFormat="false" ht="15" hidden="false" customHeight="true" outlineLevel="0" collapsed="false">
      <c r="A31" s="67" t="s">
        <v>78</v>
      </c>
      <c r="B31" s="102" t="s">
        <v>79</v>
      </c>
      <c r="C31" s="102"/>
      <c r="D31" s="102"/>
      <c r="E31" s="102"/>
      <c r="F31" s="102"/>
      <c r="G31" s="163" t="n">
        <v>0</v>
      </c>
      <c r="H31" s="163"/>
      <c r="I31" s="163"/>
      <c r="J31" s="163"/>
      <c r="R31" s="13" t="s">
        <v>78</v>
      </c>
      <c r="S31" s="22" t="s">
        <v>79</v>
      </c>
      <c r="T31" s="22"/>
      <c r="U31" s="22"/>
      <c r="V31" s="22"/>
      <c r="W31" s="22"/>
      <c r="X31" s="75" t="n">
        <v>0</v>
      </c>
      <c r="Y31" s="75"/>
      <c r="Z31" s="75"/>
      <c r="AA31" s="75"/>
    </row>
    <row r="32" customFormat="false" ht="15" hidden="false" customHeight="true" outlineLevel="0" collapsed="false">
      <c r="A32" s="67" t="s">
        <v>80</v>
      </c>
      <c r="B32" s="102" t="s">
        <v>81</v>
      </c>
      <c r="C32" s="102"/>
      <c r="D32" s="102"/>
      <c r="E32" s="102"/>
      <c r="F32" s="102"/>
      <c r="G32" s="163" t="n">
        <v>0</v>
      </c>
      <c r="H32" s="163"/>
      <c r="I32" s="163"/>
      <c r="J32" s="163"/>
      <c r="R32" s="13" t="s">
        <v>80</v>
      </c>
      <c r="S32" s="22" t="s">
        <v>81</v>
      </c>
      <c r="T32" s="22"/>
      <c r="U32" s="22"/>
      <c r="V32" s="22"/>
      <c r="W32" s="22"/>
      <c r="X32" s="75" t="n">
        <v>0</v>
      </c>
      <c r="Y32" s="75"/>
      <c r="Z32" s="75"/>
      <c r="AA32" s="75"/>
    </row>
    <row r="33" customFormat="false" ht="15" hidden="false" customHeight="true" outlineLevel="0" collapsed="false">
      <c r="A33" s="67" t="s">
        <v>50</v>
      </c>
      <c r="B33" s="102" t="s">
        <v>82</v>
      </c>
      <c r="C33" s="102"/>
      <c r="D33" s="102"/>
      <c r="E33" s="102"/>
      <c r="F33" s="102"/>
      <c r="G33" s="163" t="n">
        <v>8</v>
      </c>
      <c r="H33" s="163"/>
      <c r="I33" s="163"/>
      <c r="J33" s="163"/>
      <c r="R33" s="13" t="s">
        <v>50</v>
      </c>
      <c r="S33" s="22" t="s">
        <v>82</v>
      </c>
      <c r="T33" s="22"/>
      <c r="U33" s="22"/>
      <c r="V33" s="22"/>
      <c r="W33" s="22"/>
      <c r="X33" s="75" t="n">
        <v>9</v>
      </c>
      <c r="Y33" s="75"/>
      <c r="Z33" s="75"/>
      <c r="AA33" s="75"/>
    </row>
    <row r="34" customFormat="false" ht="15" hidden="false" customHeight="true" outlineLevel="0" collapsed="false">
      <c r="A34" s="67" t="s">
        <v>58</v>
      </c>
      <c r="B34" s="102" t="s">
        <v>83</v>
      </c>
      <c r="C34" s="102"/>
      <c r="D34" s="102"/>
      <c r="E34" s="102"/>
      <c r="F34" s="102"/>
      <c r="G34" s="163" t="n">
        <v>0</v>
      </c>
      <c r="H34" s="163"/>
      <c r="I34" s="163"/>
      <c r="J34" s="163"/>
      <c r="R34" s="13" t="s">
        <v>58</v>
      </c>
      <c r="S34" s="22" t="s">
        <v>83</v>
      </c>
      <c r="T34" s="22"/>
      <c r="U34" s="22"/>
      <c r="V34" s="22"/>
      <c r="W34" s="22"/>
      <c r="X34" s="75" t="n">
        <v>0</v>
      </c>
      <c r="Y34" s="75"/>
      <c r="Z34" s="75"/>
      <c r="AA34" s="75"/>
    </row>
    <row r="35" customFormat="false" ht="15" hidden="false" customHeight="true" outlineLevel="0" collapsed="false">
      <c r="A35" s="67" t="s">
        <v>272</v>
      </c>
      <c r="B35" s="102" t="s">
        <v>273</v>
      </c>
      <c r="C35" s="102"/>
      <c r="D35" s="102"/>
      <c r="E35" s="102"/>
      <c r="F35" s="102"/>
      <c r="G35" s="163" t="n">
        <f aca="false">X35</f>
        <v>0</v>
      </c>
      <c r="H35" s="163"/>
      <c r="I35" s="163"/>
      <c r="J35" s="163"/>
      <c r="R35" s="13" t="s">
        <v>272</v>
      </c>
      <c r="S35" s="22" t="s">
        <v>273</v>
      </c>
      <c r="T35" s="22"/>
      <c r="U35" s="22"/>
      <c r="V35" s="22"/>
      <c r="W35" s="22"/>
      <c r="X35" s="59" t="n">
        <v>0</v>
      </c>
      <c r="Y35" s="59"/>
      <c r="Z35" s="59"/>
      <c r="AA35" s="59"/>
    </row>
    <row r="36" customFormat="false" ht="29.25" hidden="false" customHeight="true" outlineLevel="0" collapsed="false">
      <c r="A36" s="67" t="s">
        <v>274</v>
      </c>
      <c r="B36" s="102" t="s">
        <v>275</v>
      </c>
      <c r="C36" s="102"/>
      <c r="D36" s="102"/>
      <c r="E36" s="102"/>
      <c r="F36" s="102"/>
      <c r="G36" s="163" t="n">
        <f aca="false">X36</f>
        <v>1</v>
      </c>
      <c r="H36" s="163"/>
      <c r="I36" s="163"/>
      <c r="J36" s="163"/>
      <c r="K36" s="155" t="n">
        <f aca="false">AB36</f>
        <v>0</v>
      </c>
      <c r="R36" s="13" t="s">
        <v>274</v>
      </c>
      <c r="S36" s="22" t="s">
        <v>275</v>
      </c>
      <c r="T36" s="22"/>
      <c r="U36" s="22"/>
      <c r="V36" s="22"/>
      <c r="W36" s="22"/>
      <c r="X36" s="59" t="n">
        <v>1</v>
      </c>
      <c r="Y36" s="59"/>
      <c r="Z36" s="59"/>
      <c r="AA36" s="59"/>
    </row>
    <row r="37" customFormat="false" ht="30" hidden="false" customHeight="true" outlineLevel="0" collapsed="false">
      <c r="A37" s="67" t="s">
        <v>86</v>
      </c>
      <c r="B37" s="102" t="s">
        <v>276</v>
      </c>
      <c r="C37" s="102"/>
      <c r="D37" s="102"/>
      <c r="E37" s="102"/>
      <c r="F37" s="102"/>
      <c r="G37" s="163" t="n">
        <f aca="false">X37</f>
        <v>1</v>
      </c>
      <c r="H37" s="163"/>
      <c r="I37" s="163"/>
      <c r="J37" s="163"/>
      <c r="K37" s="155" t="n">
        <f aca="false">AB37</f>
        <v>0</v>
      </c>
      <c r="R37" s="13" t="s">
        <v>86</v>
      </c>
      <c r="S37" s="22" t="s">
        <v>276</v>
      </c>
      <c r="T37" s="22"/>
      <c r="U37" s="22"/>
      <c r="V37" s="22"/>
      <c r="W37" s="22"/>
      <c r="X37" s="59" t="n">
        <v>1</v>
      </c>
      <c r="Y37" s="59"/>
      <c r="Z37" s="59"/>
      <c r="AA37" s="59"/>
    </row>
    <row r="38" customFormat="false" ht="15" hidden="false" customHeight="true" outlineLevel="0" collapsed="false">
      <c r="A38" s="67" t="s">
        <v>277</v>
      </c>
      <c r="B38" s="102" t="s">
        <v>278</v>
      </c>
      <c r="C38" s="102"/>
      <c r="D38" s="102"/>
      <c r="E38" s="102"/>
      <c r="F38" s="102"/>
      <c r="G38" s="163" t="n">
        <f aca="false">X38</f>
        <v>1</v>
      </c>
      <c r="H38" s="163"/>
      <c r="I38" s="163"/>
      <c r="J38" s="163"/>
      <c r="R38" s="13" t="s">
        <v>277</v>
      </c>
      <c r="S38" s="22" t="s">
        <v>278</v>
      </c>
      <c r="T38" s="22"/>
      <c r="U38" s="22"/>
      <c r="V38" s="22"/>
      <c r="W38" s="22"/>
      <c r="X38" s="23" t="n">
        <v>1</v>
      </c>
      <c r="Y38" s="23"/>
      <c r="Z38" s="23"/>
      <c r="AA38" s="23"/>
    </row>
    <row r="39" customFormat="false" ht="15" hidden="false" customHeight="true" outlineLevel="0" collapsed="false">
      <c r="A39" s="63" t="s">
        <v>89</v>
      </c>
      <c r="B39" s="63"/>
      <c r="C39" s="63"/>
      <c r="D39" s="63"/>
      <c r="E39" s="63"/>
      <c r="F39" s="63"/>
      <c r="G39" s="63"/>
      <c r="H39" s="63"/>
      <c r="I39" s="63"/>
      <c r="J39" s="63"/>
      <c r="R39" s="9" t="s">
        <v>89</v>
      </c>
      <c r="S39" s="9"/>
      <c r="T39" s="9"/>
      <c r="U39" s="9"/>
      <c r="V39" s="9"/>
      <c r="W39" s="9"/>
      <c r="X39" s="9"/>
      <c r="Y39" s="9"/>
      <c r="Z39" s="9"/>
      <c r="AA39" s="9"/>
    </row>
    <row r="40" customFormat="false" ht="15" hidden="false" customHeight="false" outlineLevel="0" collapsed="false">
      <c r="A40" s="159" t="s">
        <v>32</v>
      </c>
      <c r="B40" s="160" t="s">
        <v>68</v>
      </c>
      <c r="C40" s="160"/>
      <c r="D40" s="160"/>
      <c r="E40" s="160"/>
      <c r="F40" s="160"/>
      <c r="G40" s="160" t="s">
        <v>69</v>
      </c>
      <c r="H40" s="160"/>
      <c r="I40" s="160"/>
      <c r="J40" s="160"/>
      <c r="R40" s="20" t="s">
        <v>32</v>
      </c>
      <c r="S40" s="21" t="s">
        <v>68</v>
      </c>
      <c r="T40" s="21"/>
      <c r="U40" s="21"/>
      <c r="V40" s="21"/>
      <c r="W40" s="21"/>
      <c r="X40" s="21" t="s">
        <v>69</v>
      </c>
      <c r="Y40" s="21"/>
      <c r="Z40" s="21"/>
      <c r="AA40" s="21"/>
    </row>
    <row r="41" customFormat="false" ht="30.75" hidden="false" customHeight="true" outlineLevel="0" collapsed="false">
      <c r="A41" s="164" t="s">
        <v>39</v>
      </c>
      <c r="B41" s="165" t="s">
        <v>90</v>
      </c>
      <c r="C41" s="165"/>
      <c r="D41" s="165"/>
      <c r="E41" s="165"/>
      <c r="F41" s="165"/>
      <c r="G41" s="166" t="s">
        <v>91</v>
      </c>
      <c r="H41" s="166"/>
      <c r="I41" s="166"/>
      <c r="J41" s="166"/>
      <c r="R41" s="27" t="s">
        <v>39</v>
      </c>
      <c r="S41" s="28" t="s">
        <v>90</v>
      </c>
      <c r="T41" s="28"/>
      <c r="U41" s="28"/>
      <c r="V41" s="28"/>
      <c r="W41" s="28"/>
      <c r="X41" s="29" t="s">
        <v>91</v>
      </c>
      <c r="Y41" s="29"/>
      <c r="Z41" s="29"/>
      <c r="AA41" s="29"/>
    </row>
    <row r="42" customFormat="false" ht="15" hidden="false" customHeight="true" outlineLevel="0" collapsed="false">
      <c r="A42" s="167" t="s">
        <v>92</v>
      </c>
      <c r="B42" s="168" t="s">
        <v>93</v>
      </c>
      <c r="C42" s="168"/>
      <c r="D42" s="168"/>
      <c r="E42" s="168"/>
      <c r="F42" s="168"/>
      <c r="G42" s="169" t="n">
        <v>0</v>
      </c>
      <c r="H42" s="169"/>
      <c r="I42" s="169"/>
      <c r="J42" s="169"/>
      <c r="R42" s="30" t="s">
        <v>92</v>
      </c>
      <c r="S42" s="31" t="s">
        <v>93</v>
      </c>
      <c r="T42" s="31"/>
      <c r="U42" s="31"/>
      <c r="V42" s="31"/>
      <c r="W42" s="31"/>
      <c r="X42" s="32" t="n">
        <v>0</v>
      </c>
      <c r="Y42" s="32"/>
      <c r="Z42" s="32"/>
      <c r="AA42" s="32"/>
    </row>
    <row r="43" customFormat="false" ht="15" hidden="false" customHeight="true" outlineLevel="0" collapsed="false">
      <c r="A43" s="167" t="s">
        <v>94</v>
      </c>
      <c r="B43" s="168" t="s">
        <v>95</v>
      </c>
      <c r="C43" s="168"/>
      <c r="D43" s="168"/>
      <c r="E43" s="168"/>
      <c r="F43" s="168"/>
      <c r="G43" s="169" t="n">
        <v>0</v>
      </c>
      <c r="H43" s="169"/>
      <c r="I43" s="169"/>
      <c r="J43" s="169"/>
      <c r="R43" s="30" t="s">
        <v>94</v>
      </c>
      <c r="S43" s="31" t="s">
        <v>95</v>
      </c>
      <c r="T43" s="31"/>
      <c r="U43" s="31"/>
      <c r="V43" s="31"/>
      <c r="W43" s="31"/>
      <c r="X43" s="32" t="n">
        <v>0</v>
      </c>
      <c r="Y43" s="32"/>
      <c r="Z43" s="32"/>
      <c r="AA43" s="32"/>
    </row>
    <row r="44" customFormat="false" ht="15" hidden="false" customHeight="true" outlineLevel="0" collapsed="false">
      <c r="A44" s="63" t="s">
        <v>96</v>
      </c>
      <c r="B44" s="63"/>
      <c r="C44" s="63"/>
      <c r="D44" s="63"/>
      <c r="E44" s="63"/>
      <c r="F44" s="63"/>
      <c r="G44" s="63"/>
      <c r="H44" s="63"/>
      <c r="I44" s="63"/>
      <c r="J44" s="63"/>
      <c r="R44" s="9" t="s">
        <v>96</v>
      </c>
      <c r="S44" s="9"/>
      <c r="T44" s="9"/>
      <c r="U44" s="9"/>
      <c r="V44" s="9"/>
      <c r="W44" s="9"/>
      <c r="X44" s="9"/>
      <c r="Y44" s="9"/>
      <c r="Z44" s="9"/>
      <c r="AA44" s="9"/>
    </row>
    <row r="45" customFormat="false" ht="60.75" hidden="false" customHeight="true" outlineLevel="0" collapsed="false">
      <c r="A45" s="70" t="s">
        <v>32</v>
      </c>
      <c r="B45" s="160" t="s">
        <v>68</v>
      </c>
      <c r="C45" s="160"/>
      <c r="D45" s="160"/>
      <c r="E45" s="160"/>
      <c r="F45" s="160"/>
      <c r="G45" s="170" t="s">
        <v>97</v>
      </c>
      <c r="H45" s="170"/>
      <c r="I45" s="170" t="s">
        <v>98</v>
      </c>
      <c r="J45" s="170"/>
      <c r="R45" s="16" t="s">
        <v>32</v>
      </c>
      <c r="S45" s="21" t="s">
        <v>68</v>
      </c>
      <c r="T45" s="21"/>
      <c r="U45" s="21"/>
      <c r="V45" s="21"/>
      <c r="W45" s="21"/>
      <c r="X45" s="33" t="s">
        <v>97</v>
      </c>
      <c r="Y45" s="33"/>
      <c r="Z45" s="33" t="s">
        <v>98</v>
      </c>
      <c r="AA45" s="33"/>
    </row>
    <row r="46" customFormat="false" ht="13.8" hidden="false" customHeight="false" outlineLevel="0" collapsed="false">
      <c r="A46" s="167" t="s">
        <v>39</v>
      </c>
      <c r="B46" s="123" t="s">
        <v>99</v>
      </c>
      <c r="C46" s="123"/>
      <c r="D46" s="123"/>
      <c r="E46" s="123"/>
      <c r="F46" s="123"/>
      <c r="G46" s="103" t="n">
        <v>0</v>
      </c>
      <c r="H46" s="103"/>
      <c r="I46" s="103" t="n">
        <v>0</v>
      </c>
      <c r="J46" s="103"/>
      <c r="R46" s="30" t="s">
        <v>39</v>
      </c>
      <c r="S46" s="34" t="s">
        <v>99</v>
      </c>
      <c r="T46" s="34"/>
      <c r="U46" s="34"/>
      <c r="V46" s="34"/>
      <c r="W46" s="34"/>
      <c r="X46" s="35" t="n">
        <v>0</v>
      </c>
      <c r="Y46" s="35"/>
      <c r="Z46" s="35" t="n">
        <v>0</v>
      </c>
      <c r="AA46" s="35"/>
    </row>
    <row r="47" customFormat="false" ht="13.8" hidden="false" customHeight="false" outlineLevel="0" collapsed="false">
      <c r="A47" s="167" t="s">
        <v>42</v>
      </c>
      <c r="B47" s="123" t="s">
        <v>100</v>
      </c>
      <c r="C47" s="123"/>
      <c r="D47" s="123"/>
      <c r="E47" s="123"/>
      <c r="F47" s="123"/>
      <c r="G47" s="103" t="n">
        <v>0</v>
      </c>
      <c r="H47" s="103"/>
      <c r="I47" s="103" t="n">
        <v>0</v>
      </c>
      <c r="J47" s="103"/>
      <c r="R47" s="30" t="s">
        <v>42</v>
      </c>
      <c r="S47" s="34" t="s">
        <v>100</v>
      </c>
      <c r="T47" s="34"/>
      <c r="U47" s="34"/>
      <c r="V47" s="34"/>
      <c r="W47" s="34"/>
      <c r="X47" s="35" t="n">
        <v>0</v>
      </c>
      <c r="Y47" s="35"/>
      <c r="Z47" s="35" t="n">
        <v>0</v>
      </c>
      <c r="AA47" s="35"/>
    </row>
    <row r="48" customFormat="false" ht="13.8" hidden="false" customHeight="false" outlineLevel="0" collapsed="false">
      <c r="A48" s="167" t="s">
        <v>45</v>
      </c>
      <c r="B48" s="123" t="s">
        <v>101</v>
      </c>
      <c r="C48" s="123"/>
      <c r="D48" s="123"/>
      <c r="E48" s="123"/>
      <c r="F48" s="123"/>
      <c r="G48" s="103" t="n">
        <v>0</v>
      </c>
      <c r="H48" s="103"/>
      <c r="I48" s="103" t="n">
        <v>0</v>
      </c>
      <c r="J48" s="103"/>
      <c r="R48" s="30" t="s">
        <v>45</v>
      </c>
      <c r="S48" s="34" t="s">
        <v>101</v>
      </c>
      <c r="T48" s="34"/>
      <c r="U48" s="34"/>
      <c r="V48" s="34"/>
      <c r="W48" s="34"/>
      <c r="X48" s="35" t="n">
        <v>0</v>
      </c>
      <c r="Y48" s="35"/>
      <c r="Z48" s="35" t="n">
        <v>0</v>
      </c>
      <c r="AA48" s="35"/>
    </row>
    <row r="49" customFormat="false" ht="13.8" hidden="false" customHeight="false" outlineLevel="0" collapsed="false">
      <c r="A49" s="167" t="s">
        <v>47</v>
      </c>
      <c r="B49" s="123" t="s">
        <v>102</v>
      </c>
      <c r="C49" s="123"/>
      <c r="D49" s="123"/>
      <c r="E49" s="123"/>
      <c r="F49" s="123"/>
      <c r="G49" s="103" t="n">
        <v>0</v>
      </c>
      <c r="H49" s="103"/>
      <c r="I49" s="103" t="n">
        <v>0</v>
      </c>
      <c r="J49" s="103"/>
      <c r="R49" s="30" t="s">
        <v>47</v>
      </c>
      <c r="S49" s="34" t="s">
        <v>102</v>
      </c>
      <c r="T49" s="34"/>
      <c r="U49" s="34"/>
      <c r="V49" s="34"/>
      <c r="W49" s="34"/>
      <c r="X49" s="35" t="n">
        <v>0</v>
      </c>
      <c r="Y49" s="35"/>
      <c r="Z49" s="35" t="n">
        <v>0</v>
      </c>
      <c r="AA49" s="35"/>
    </row>
    <row r="50" customFormat="false" ht="13.8" hidden="false" customHeight="false" outlineLevel="0" collapsed="false">
      <c r="A50" s="167" t="s">
        <v>50</v>
      </c>
      <c r="B50" s="123" t="s">
        <v>103</v>
      </c>
      <c r="C50" s="123"/>
      <c r="D50" s="123"/>
      <c r="E50" s="123"/>
      <c r="F50" s="123"/>
      <c r="G50" s="103" t="n">
        <v>0</v>
      </c>
      <c r="H50" s="103"/>
      <c r="I50" s="103" t="n">
        <v>0</v>
      </c>
      <c r="J50" s="103"/>
      <c r="R50" s="30" t="s">
        <v>50</v>
      </c>
      <c r="S50" s="34" t="s">
        <v>103</v>
      </c>
      <c r="T50" s="34"/>
      <c r="U50" s="34"/>
      <c r="V50" s="34"/>
      <c r="W50" s="34"/>
      <c r="X50" s="35" t="n">
        <v>0</v>
      </c>
      <c r="Y50" s="35"/>
      <c r="Z50" s="35" t="n">
        <v>0</v>
      </c>
      <c r="AA50" s="35"/>
    </row>
    <row r="51" customFormat="false" ht="25.35" hidden="false" customHeight="true" outlineLevel="0" collapsed="false">
      <c r="A51" s="63" t="s">
        <v>104</v>
      </c>
      <c r="B51" s="63"/>
      <c r="C51" s="63"/>
      <c r="D51" s="63"/>
      <c r="E51" s="63"/>
      <c r="F51" s="63"/>
      <c r="G51" s="63"/>
      <c r="H51" s="63"/>
      <c r="I51" s="63"/>
      <c r="J51" s="63"/>
      <c r="R51" s="9" t="s">
        <v>104</v>
      </c>
      <c r="S51" s="9"/>
      <c r="T51" s="9"/>
      <c r="U51" s="9"/>
      <c r="V51" s="9"/>
      <c r="W51" s="9"/>
      <c r="X51" s="9"/>
      <c r="Y51" s="9"/>
      <c r="Z51" s="9"/>
      <c r="AA51" s="9"/>
    </row>
    <row r="52" customFormat="false" ht="15" hidden="false" customHeight="false" outlineLevel="0" collapsed="false">
      <c r="A52" s="171" t="s">
        <v>32</v>
      </c>
      <c r="B52" s="172" t="s">
        <v>68</v>
      </c>
      <c r="C52" s="172"/>
      <c r="D52" s="172"/>
      <c r="E52" s="172"/>
      <c r="F52" s="172"/>
      <c r="G52" s="172" t="s">
        <v>105</v>
      </c>
      <c r="H52" s="172"/>
      <c r="I52" s="172"/>
      <c r="J52" s="172"/>
      <c r="R52" s="36" t="s">
        <v>32</v>
      </c>
      <c r="S52" s="37" t="s">
        <v>68</v>
      </c>
      <c r="T52" s="37"/>
      <c r="U52" s="37"/>
      <c r="V52" s="37"/>
      <c r="W52" s="37"/>
      <c r="X52" s="21" t="s">
        <v>105</v>
      </c>
      <c r="Y52" s="21"/>
      <c r="Z52" s="21"/>
      <c r="AA52" s="21"/>
    </row>
    <row r="53" customFormat="false" ht="15" hidden="false" customHeight="false" outlineLevel="0" collapsed="false">
      <c r="A53" s="173" t="s">
        <v>39</v>
      </c>
      <c r="B53" s="174" t="s">
        <v>106</v>
      </c>
      <c r="C53" s="174"/>
      <c r="D53" s="174"/>
      <c r="E53" s="174"/>
      <c r="F53" s="174"/>
      <c r="G53" s="40" t="n">
        <f aca="false">G533</f>
        <v>0</v>
      </c>
      <c r="H53" s="40"/>
      <c r="I53" s="40"/>
      <c r="J53" s="40"/>
      <c r="R53" s="38" t="s">
        <v>39</v>
      </c>
      <c r="S53" s="39" t="s">
        <v>106</v>
      </c>
      <c r="T53" s="39"/>
      <c r="U53" s="39"/>
      <c r="V53" s="39"/>
      <c r="W53" s="39"/>
      <c r="X53" s="29" t="n">
        <f aca="false">X54+X55+X56+X57</f>
        <v>0</v>
      </c>
      <c r="Y53" s="29"/>
      <c r="Z53" s="29"/>
      <c r="AA53" s="29"/>
    </row>
    <row r="54" customFormat="false" ht="15" hidden="false" customHeight="false" outlineLevel="0" collapsed="false">
      <c r="A54" s="154" t="s">
        <v>92</v>
      </c>
      <c r="B54" s="175" t="s">
        <v>107</v>
      </c>
      <c r="C54" s="175"/>
      <c r="D54" s="175"/>
      <c r="E54" s="175"/>
      <c r="F54" s="175"/>
      <c r="G54" s="176" t="n">
        <v>0</v>
      </c>
      <c r="H54" s="176"/>
      <c r="I54" s="176"/>
      <c r="J54" s="176"/>
      <c r="R54" s="3" t="s">
        <v>92</v>
      </c>
      <c r="S54" s="41" t="s">
        <v>107</v>
      </c>
      <c r="T54" s="41"/>
      <c r="U54" s="41"/>
      <c r="V54" s="41"/>
      <c r="W54" s="41"/>
      <c r="X54" s="32" t="n">
        <v>0</v>
      </c>
      <c r="Y54" s="32"/>
      <c r="Z54" s="32"/>
      <c r="AA54" s="32"/>
    </row>
    <row r="55" customFormat="false" ht="15" hidden="false" customHeight="false" outlineLevel="0" collapsed="false">
      <c r="A55" s="154" t="s">
        <v>94</v>
      </c>
      <c r="B55" s="175" t="s">
        <v>108</v>
      </c>
      <c r="C55" s="175"/>
      <c r="D55" s="175"/>
      <c r="E55" s="175"/>
      <c r="F55" s="175"/>
      <c r="G55" s="176" t="n">
        <v>0</v>
      </c>
      <c r="H55" s="176"/>
      <c r="I55" s="176"/>
      <c r="J55" s="176"/>
      <c r="R55" s="3" t="s">
        <v>94</v>
      </c>
      <c r="S55" s="41" t="s">
        <v>108</v>
      </c>
      <c r="T55" s="41"/>
      <c r="U55" s="41"/>
      <c r="V55" s="41"/>
      <c r="W55" s="41"/>
      <c r="X55" s="32" t="n">
        <v>0</v>
      </c>
      <c r="Y55" s="32"/>
      <c r="Z55" s="32"/>
      <c r="AA55" s="32"/>
    </row>
    <row r="56" customFormat="false" ht="15" hidden="false" customHeight="false" outlineLevel="0" collapsed="false">
      <c r="A56" s="154" t="s">
        <v>109</v>
      </c>
      <c r="B56" s="175" t="s">
        <v>110</v>
      </c>
      <c r="C56" s="175"/>
      <c r="D56" s="175"/>
      <c r="E56" s="175"/>
      <c r="F56" s="175"/>
      <c r="G56" s="176" t="n">
        <v>0</v>
      </c>
      <c r="H56" s="176"/>
      <c r="I56" s="176"/>
      <c r="J56" s="176"/>
      <c r="R56" s="3" t="s">
        <v>109</v>
      </c>
      <c r="S56" s="41" t="s">
        <v>110</v>
      </c>
      <c r="T56" s="41"/>
      <c r="U56" s="41"/>
      <c r="V56" s="41"/>
      <c r="W56" s="41"/>
      <c r="X56" s="32" t="n">
        <v>0</v>
      </c>
      <c r="Y56" s="32"/>
      <c r="Z56" s="32"/>
      <c r="AA56" s="32"/>
    </row>
    <row r="57" customFormat="false" ht="15" hidden="false" customHeight="false" outlineLevel="0" collapsed="false">
      <c r="A57" s="154" t="s">
        <v>111</v>
      </c>
      <c r="B57" s="175" t="s">
        <v>112</v>
      </c>
      <c r="C57" s="175"/>
      <c r="D57" s="175"/>
      <c r="E57" s="175"/>
      <c r="F57" s="175"/>
      <c r="G57" s="176" t="n">
        <v>0</v>
      </c>
      <c r="H57" s="176"/>
      <c r="I57" s="176"/>
      <c r="J57" s="176"/>
      <c r="R57" s="3" t="s">
        <v>111</v>
      </c>
      <c r="S57" s="41" t="s">
        <v>112</v>
      </c>
      <c r="T57" s="41"/>
      <c r="U57" s="41"/>
      <c r="V57" s="41"/>
      <c r="W57" s="41"/>
      <c r="X57" s="32" t="n">
        <v>0</v>
      </c>
      <c r="Y57" s="32"/>
      <c r="Z57" s="32"/>
      <c r="AA57" s="32"/>
    </row>
    <row r="58" customFormat="false" ht="15.75" hidden="false" customHeight="true" outlineLevel="0" collapsed="false">
      <c r="A58" s="177" t="s">
        <v>113</v>
      </c>
      <c r="B58" s="177"/>
      <c r="C58" s="177"/>
      <c r="D58" s="177"/>
      <c r="E58" s="177"/>
      <c r="F58" s="177"/>
      <c r="G58" s="177"/>
      <c r="H58" s="177"/>
      <c r="I58" s="177"/>
      <c r="J58" s="177"/>
      <c r="R58" s="43" t="s">
        <v>113</v>
      </c>
      <c r="S58" s="43"/>
      <c r="T58" s="43"/>
      <c r="U58" s="43"/>
      <c r="V58" s="43"/>
      <c r="W58" s="43"/>
      <c r="X58" s="43"/>
      <c r="Y58" s="43"/>
      <c r="Z58" s="43"/>
      <c r="AA58" s="43"/>
    </row>
    <row r="59" customFormat="false" ht="15" hidden="false" customHeight="false" outlineLevel="0" collapsed="false">
      <c r="A59" s="178" t="s">
        <v>32</v>
      </c>
      <c r="B59" s="160" t="s">
        <v>68</v>
      </c>
      <c r="C59" s="160"/>
      <c r="D59" s="160"/>
      <c r="E59" s="160"/>
      <c r="F59" s="160"/>
      <c r="G59" s="66" t="s">
        <v>114</v>
      </c>
      <c r="H59" s="66"/>
      <c r="I59" s="66" t="s">
        <v>115</v>
      </c>
      <c r="J59" s="66"/>
      <c r="R59" s="44" t="s">
        <v>32</v>
      </c>
      <c r="S59" s="21" t="s">
        <v>68</v>
      </c>
      <c r="T59" s="21"/>
      <c r="U59" s="21"/>
      <c r="V59" s="21"/>
      <c r="W59" s="21"/>
      <c r="X59" s="12" t="s">
        <v>114</v>
      </c>
      <c r="Y59" s="12"/>
      <c r="Z59" s="12" t="s">
        <v>115</v>
      </c>
      <c r="AA59" s="12"/>
    </row>
    <row r="60" customFormat="false" ht="15" hidden="false" customHeight="false" outlineLevel="0" collapsed="false">
      <c r="A60" s="67" t="s">
        <v>39</v>
      </c>
      <c r="B60" s="123" t="s">
        <v>116</v>
      </c>
      <c r="C60" s="123"/>
      <c r="D60" s="123"/>
      <c r="E60" s="123"/>
      <c r="F60" s="123"/>
      <c r="G60" s="179" t="n">
        <v>0</v>
      </c>
      <c r="H60" s="179"/>
      <c r="I60" s="179" t="n">
        <v>0</v>
      </c>
      <c r="J60" s="179"/>
      <c r="R60" s="13" t="s">
        <v>39</v>
      </c>
      <c r="S60" s="34" t="s">
        <v>116</v>
      </c>
      <c r="T60" s="34"/>
      <c r="U60" s="34"/>
      <c r="V60" s="34"/>
      <c r="W60" s="34"/>
      <c r="X60" s="79" t="n">
        <v>7</v>
      </c>
      <c r="Y60" s="79"/>
      <c r="Z60" s="45" t="n">
        <v>0</v>
      </c>
      <c r="AA60" s="45"/>
    </row>
    <row r="61" customFormat="false" ht="15" hidden="false" customHeight="false" outlineLevel="0" collapsed="false">
      <c r="A61" s="67" t="s">
        <v>92</v>
      </c>
      <c r="B61" s="123" t="s">
        <v>117</v>
      </c>
      <c r="C61" s="123"/>
      <c r="D61" s="123"/>
      <c r="E61" s="123"/>
      <c r="F61" s="123"/>
      <c r="G61" s="179" t="n">
        <v>0</v>
      </c>
      <c r="H61" s="179"/>
      <c r="I61" s="179" t="n">
        <v>0</v>
      </c>
      <c r="J61" s="179"/>
      <c r="R61" s="13" t="s">
        <v>92</v>
      </c>
      <c r="S61" s="34" t="s">
        <v>117</v>
      </c>
      <c r="T61" s="34"/>
      <c r="U61" s="34"/>
      <c r="V61" s="34"/>
      <c r="W61" s="34"/>
      <c r="X61" s="79" t="n">
        <v>7</v>
      </c>
      <c r="Y61" s="79"/>
      <c r="Z61" s="45" t="n">
        <v>0</v>
      </c>
      <c r="AA61" s="45"/>
    </row>
    <row r="62" customFormat="false" ht="15" hidden="false" customHeight="false" outlineLevel="0" collapsed="false">
      <c r="A62" s="67" t="s">
        <v>118</v>
      </c>
      <c r="B62" s="123" t="s">
        <v>119</v>
      </c>
      <c r="C62" s="123"/>
      <c r="D62" s="123"/>
      <c r="E62" s="123"/>
      <c r="F62" s="123"/>
      <c r="G62" s="179" t="n">
        <v>0</v>
      </c>
      <c r="H62" s="179"/>
      <c r="I62" s="179" t="n">
        <v>0</v>
      </c>
      <c r="J62" s="179"/>
      <c r="R62" s="13" t="s">
        <v>118</v>
      </c>
      <c r="S62" s="34" t="s">
        <v>119</v>
      </c>
      <c r="T62" s="34"/>
      <c r="U62" s="34"/>
      <c r="V62" s="34"/>
      <c r="W62" s="34"/>
      <c r="X62" s="79" t="n">
        <v>7</v>
      </c>
      <c r="Y62" s="79"/>
      <c r="Z62" s="45" t="n">
        <v>0</v>
      </c>
      <c r="AA62" s="45"/>
    </row>
    <row r="63" customFormat="false" ht="15.75" hidden="false" customHeight="true" outlineLevel="0" collapsed="false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R63" s="9" t="s">
        <v>120</v>
      </c>
      <c r="S63" s="9"/>
      <c r="T63" s="9"/>
      <c r="U63" s="9"/>
      <c r="V63" s="9"/>
      <c r="W63" s="9"/>
      <c r="X63" s="9"/>
      <c r="Y63" s="9"/>
      <c r="Z63" s="9"/>
      <c r="AA63" s="9"/>
    </row>
    <row r="64" customFormat="false" ht="15" hidden="false" customHeight="false" outlineLevel="0" collapsed="false">
      <c r="A64" s="178" t="s">
        <v>32</v>
      </c>
      <c r="B64" s="160" t="s">
        <v>68</v>
      </c>
      <c r="C64" s="160"/>
      <c r="D64" s="160"/>
      <c r="E64" s="160"/>
      <c r="F64" s="160"/>
      <c r="G64" s="160" t="s">
        <v>105</v>
      </c>
      <c r="H64" s="160"/>
      <c r="I64" s="160"/>
      <c r="J64" s="160"/>
      <c r="R64" s="44" t="s">
        <v>32</v>
      </c>
      <c r="S64" s="21" t="s">
        <v>68</v>
      </c>
      <c r="T64" s="21"/>
      <c r="U64" s="21"/>
      <c r="V64" s="21"/>
      <c r="W64" s="21"/>
      <c r="X64" s="21" t="s">
        <v>105</v>
      </c>
      <c r="Y64" s="21"/>
      <c r="Z64" s="21"/>
      <c r="AA64" s="21"/>
    </row>
    <row r="65" customFormat="false" ht="15" hidden="false" customHeight="false" outlineLevel="0" collapsed="false">
      <c r="A65" s="161" t="s">
        <v>279</v>
      </c>
      <c r="B65" s="180" t="s">
        <v>121</v>
      </c>
      <c r="C65" s="180"/>
      <c r="D65" s="180"/>
      <c r="E65" s="180"/>
      <c r="F65" s="180"/>
      <c r="G65" s="166" t="s">
        <v>91</v>
      </c>
      <c r="H65" s="166"/>
      <c r="I65" s="166"/>
      <c r="J65" s="166"/>
      <c r="R65" s="24" t="s">
        <v>279</v>
      </c>
      <c r="S65" s="46" t="s">
        <v>121</v>
      </c>
      <c r="T65" s="46"/>
      <c r="U65" s="46"/>
      <c r="V65" s="46"/>
      <c r="W65" s="46"/>
      <c r="X65" s="29" t="s">
        <v>91</v>
      </c>
      <c r="Y65" s="29"/>
      <c r="Z65" s="29"/>
      <c r="AA65" s="29"/>
    </row>
    <row r="66" customFormat="false" ht="15" hidden="false" customHeight="false" outlineLevel="0" collapsed="false">
      <c r="A66" s="67" t="s">
        <v>92</v>
      </c>
      <c r="B66" s="123" t="s">
        <v>93</v>
      </c>
      <c r="C66" s="123"/>
      <c r="D66" s="123"/>
      <c r="E66" s="123"/>
      <c r="F66" s="123"/>
      <c r="G66" s="169" t="n">
        <v>0</v>
      </c>
      <c r="H66" s="169"/>
      <c r="I66" s="169"/>
      <c r="J66" s="169"/>
      <c r="R66" s="13" t="s">
        <v>92</v>
      </c>
      <c r="S66" s="34" t="s">
        <v>93</v>
      </c>
      <c r="T66" s="34"/>
      <c r="U66" s="34"/>
      <c r="V66" s="34"/>
      <c r="W66" s="34"/>
      <c r="X66" s="32" t="n">
        <v>0</v>
      </c>
      <c r="Y66" s="32"/>
      <c r="Z66" s="32"/>
      <c r="AA66" s="32"/>
    </row>
    <row r="67" customFormat="false" ht="15" hidden="false" customHeight="false" outlineLevel="0" collapsed="false">
      <c r="A67" s="67" t="s">
        <v>94</v>
      </c>
      <c r="B67" s="123" t="s">
        <v>95</v>
      </c>
      <c r="C67" s="123"/>
      <c r="D67" s="123"/>
      <c r="E67" s="123"/>
      <c r="F67" s="123"/>
      <c r="G67" s="169" t="n">
        <v>0</v>
      </c>
      <c r="H67" s="169"/>
      <c r="I67" s="169"/>
      <c r="J67" s="169"/>
      <c r="R67" s="13" t="s">
        <v>94</v>
      </c>
      <c r="S67" s="34" t="s">
        <v>95</v>
      </c>
      <c r="T67" s="34"/>
      <c r="U67" s="34"/>
      <c r="V67" s="34"/>
      <c r="W67" s="34"/>
      <c r="X67" s="32" t="n">
        <v>0</v>
      </c>
      <c r="Y67" s="32"/>
      <c r="Z67" s="32"/>
      <c r="AA67" s="32"/>
    </row>
    <row r="68" customFormat="false" ht="15" hidden="false" customHeight="false" outlineLevel="0" collapsed="false">
      <c r="A68" s="161" t="s">
        <v>42</v>
      </c>
      <c r="B68" s="180" t="s">
        <v>122</v>
      </c>
      <c r="C68" s="180"/>
      <c r="D68" s="180"/>
      <c r="E68" s="180"/>
      <c r="F68" s="180"/>
      <c r="G68" s="166" t="s">
        <v>91</v>
      </c>
      <c r="H68" s="166"/>
      <c r="I68" s="166"/>
      <c r="J68" s="166"/>
      <c r="R68" s="24" t="s">
        <v>42</v>
      </c>
      <c r="S68" s="46" t="s">
        <v>122</v>
      </c>
      <c r="T68" s="46"/>
      <c r="U68" s="46"/>
      <c r="V68" s="46"/>
      <c r="W68" s="46"/>
      <c r="X68" s="29" t="s">
        <v>91</v>
      </c>
      <c r="Y68" s="29"/>
      <c r="Z68" s="29"/>
      <c r="AA68" s="29"/>
    </row>
    <row r="69" customFormat="false" ht="15" hidden="false" customHeight="false" outlineLevel="0" collapsed="false">
      <c r="A69" s="67" t="s">
        <v>123</v>
      </c>
      <c r="B69" s="123" t="s">
        <v>93</v>
      </c>
      <c r="C69" s="123"/>
      <c r="D69" s="123"/>
      <c r="E69" s="123"/>
      <c r="F69" s="123"/>
      <c r="G69" s="169" t="n">
        <v>0</v>
      </c>
      <c r="H69" s="169"/>
      <c r="I69" s="169"/>
      <c r="J69" s="169"/>
      <c r="R69" s="13" t="s">
        <v>123</v>
      </c>
      <c r="S69" s="34" t="s">
        <v>93</v>
      </c>
      <c r="T69" s="34"/>
      <c r="U69" s="34"/>
      <c r="V69" s="34"/>
      <c r="W69" s="34"/>
      <c r="X69" s="32" t="n">
        <v>0</v>
      </c>
      <c r="Y69" s="32"/>
      <c r="Z69" s="32"/>
      <c r="AA69" s="32"/>
    </row>
    <row r="70" customFormat="false" ht="15" hidden="false" customHeight="false" outlineLevel="0" collapsed="false">
      <c r="A70" s="67" t="s">
        <v>124</v>
      </c>
      <c r="B70" s="123" t="s">
        <v>95</v>
      </c>
      <c r="C70" s="123"/>
      <c r="D70" s="123"/>
      <c r="E70" s="123"/>
      <c r="F70" s="123"/>
      <c r="G70" s="169" t="n">
        <v>0</v>
      </c>
      <c r="H70" s="169"/>
      <c r="I70" s="169"/>
      <c r="J70" s="169"/>
      <c r="R70" s="13" t="s">
        <v>124</v>
      </c>
      <c r="S70" s="34" t="s">
        <v>95</v>
      </c>
      <c r="T70" s="34"/>
      <c r="U70" s="34"/>
      <c r="V70" s="34"/>
      <c r="W70" s="34"/>
      <c r="X70" s="32" t="n">
        <v>0</v>
      </c>
      <c r="Y70" s="32"/>
      <c r="Z70" s="32"/>
      <c r="AA70" s="32"/>
    </row>
    <row r="71" customFormat="false" ht="15.75" hidden="false" customHeight="true" outlineLevel="0" collapsed="false">
      <c r="A71" s="63" t="s">
        <v>125</v>
      </c>
      <c r="B71" s="63"/>
      <c r="C71" s="63"/>
      <c r="D71" s="63"/>
      <c r="E71" s="63"/>
      <c r="F71" s="63"/>
      <c r="G71" s="63"/>
      <c r="H71" s="63"/>
      <c r="I71" s="63"/>
      <c r="J71" s="63"/>
      <c r="R71" s="9" t="s">
        <v>125</v>
      </c>
      <c r="S71" s="9"/>
      <c r="T71" s="9"/>
      <c r="U71" s="9"/>
      <c r="V71" s="9"/>
      <c r="W71" s="9"/>
      <c r="X71" s="9"/>
      <c r="Y71" s="9"/>
      <c r="Z71" s="9"/>
      <c r="AA71" s="9"/>
    </row>
    <row r="72" customFormat="false" ht="15" hidden="false" customHeight="false" outlineLevel="0" collapsed="false">
      <c r="A72" s="70" t="s">
        <v>32</v>
      </c>
      <c r="B72" s="181" t="s">
        <v>126</v>
      </c>
      <c r="C72" s="182" t="s">
        <v>127</v>
      </c>
      <c r="D72" s="182"/>
      <c r="E72" s="172" t="s">
        <v>128</v>
      </c>
      <c r="F72" s="172"/>
      <c r="G72" s="172"/>
      <c r="H72" s="183" t="s">
        <v>129</v>
      </c>
      <c r="I72" s="183"/>
      <c r="J72" s="183"/>
      <c r="K72" s="184" t="s">
        <v>130</v>
      </c>
      <c r="L72" s="184"/>
      <c r="R72" s="16" t="s">
        <v>32</v>
      </c>
      <c r="S72" s="47" t="s">
        <v>126</v>
      </c>
      <c r="T72" s="48" t="s">
        <v>127</v>
      </c>
      <c r="U72" s="48"/>
      <c r="V72" s="37" t="s">
        <v>128</v>
      </c>
      <c r="W72" s="37"/>
      <c r="X72" s="37"/>
      <c r="Y72" s="185" t="s">
        <v>129</v>
      </c>
      <c r="Z72" s="185"/>
      <c r="AA72" s="185"/>
      <c r="AB72" s="50" t="s">
        <v>130</v>
      </c>
      <c r="AC72" s="50"/>
    </row>
    <row r="73" customFormat="false" ht="15" hidden="false" customHeight="false" outlineLevel="0" collapsed="false">
      <c r="A73" s="101" t="s">
        <v>39</v>
      </c>
      <c r="B73" s="186" t="s">
        <v>99</v>
      </c>
      <c r="C73" s="187" t="s">
        <v>132</v>
      </c>
      <c r="D73" s="187"/>
      <c r="E73" s="188" t="n">
        <v>0</v>
      </c>
      <c r="F73" s="188"/>
      <c r="G73" s="188"/>
      <c r="H73" s="188" t="n">
        <v>0</v>
      </c>
      <c r="I73" s="188"/>
      <c r="J73" s="188"/>
      <c r="K73" s="189"/>
      <c r="L73" s="190"/>
      <c r="R73" s="51" t="s">
        <v>39</v>
      </c>
      <c r="S73" s="191" t="s">
        <v>99</v>
      </c>
      <c r="T73" s="59" t="s">
        <v>132</v>
      </c>
      <c r="U73" s="59"/>
      <c r="V73" s="54" t="n">
        <v>0</v>
      </c>
      <c r="W73" s="54"/>
      <c r="X73" s="54"/>
      <c r="Y73" s="192" t="n">
        <v>0</v>
      </c>
      <c r="Z73" s="192"/>
      <c r="AA73" s="192"/>
      <c r="AB73" s="55"/>
      <c r="AC73" s="56"/>
    </row>
    <row r="74" customFormat="false" ht="13.8" hidden="false" customHeight="false" outlineLevel="0" collapsed="false">
      <c r="A74" s="101" t="s">
        <v>92</v>
      </c>
      <c r="B74" s="186"/>
      <c r="C74" s="187" t="s">
        <v>134</v>
      </c>
      <c r="D74" s="187"/>
      <c r="E74" s="188" t="n">
        <v>0</v>
      </c>
      <c r="F74" s="188"/>
      <c r="G74" s="188"/>
      <c r="H74" s="188" t="n">
        <v>0</v>
      </c>
      <c r="I74" s="188"/>
      <c r="J74" s="188"/>
      <c r="K74" s="189" t="e">
        <f aca="false">(E74*1000)/E73</f>
        <v>#DIV/0!</v>
      </c>
      <c r="L74" s="190" t="e">
        <f aca="false">(H74*1000)/H73</f>
        <v>#DIV/0!</v>
      </c>
      <c r="R74" s="51" t="s">
        <v>92</v>
      </c>
      <c r="S74" s="191"/>
      <c r="T74" s="59" t="s">
        <v>134</v>
      </c>
      <c r="U74" s="59"/>
      <c r="V74" s="54" t="n">
        <v>0</v>
      </c>
      <c r="W74" s="54"/>
      <c r="X74" s="54"/>
      <c r="Y74" s="192" t="n">
        <v>0</v>
      </c>
      <c r="Z74" s="192"/>
      <c r="AA74" s="192"/>
      <c r="AB74" s="55" t="e">
        <f aca="false">(V74*1000)/V73</f>
        <v>#DIV/0!</v>
      </c>
      <c r="AC74" s="56" t="e">
        <f aca="false">(Y74*1000)/Y73</f>
        <v>#DIV/0!</v>
      </c>
    </row>
    <row r="75" customFormat="false" ht="13.8" hidden="false" customHeight="false" outlineLevel="0" collapsed="false">
      <c r="A75" s="101" t="s">
        <v>42</v>
      </c>
      <c r="B75" s="186" t="s">
        <v>136</v>
      </c>
      <c r="C75" s="187" t="s">
        <v>137</v>
      </c>
      <c r="D75" s="187"/>
      <c r="E75" s="188" t="n">
        <v>0</v>
      </c>
      <c r="F75" s="188"/>
      <c r="G75" s="188"/>
      <c r="H75" s="188" t="n">
        <v>0</v>
      </c>
      <c r="I75" s="188"/>
      <c r="J75" s="188"/>
      <c r="K75" s="189"/>
      <c r="L75" s="190"/>
      <c r="R75" s="51" t="s">
        <v>42</v>
      </c>
      <c r="S75" s="191" t="s">
        <v>136</v>
      </c>
      <c r="T75" s="59" t="s">
        <v>137</v>
      </c>
      <c r="U75" s="59"/>
      <c r="V75" s="54" t="n">
        <v>0</v>
      </c>
      <c r="W75" s="54"/>
      <c r="X75" s="54"/>
      <c r="Y75" s="192" t="n">
        <v>0</v>
      </c>
      <c r="Z75" s="192"/>
      <c r="AA75" s="192"/>
      <c r="AB75" s="55"/>
      <c r="AC75" s="56"/>
    </row>
    <row r="76" customFormat="false" ht="13.8" hidden="false" customHeight="false" outlineLevel="0" collapsed="false">
      <c r="A76" s="101" t="s">
        <v>123</v>
      </c>
      <c r="B76" s="186"/>
      <c r="C76" s="187" t="s">
        <v>134</v>
      </c>
      <c r="D76" s="187"/>
      <c r="E76" s="188" t="n">
        <v>0</v>
      </c>
      <c r="F76" s="188"/>
      <c r="G76" s="188"/>
      <c r="H76" s="188" t="n">
        <v>0</v>
      </c>
      <c r="I76" s="188"/>
      <c r="J76" s="188"/>
      <c r="K76" s="189" t="e">
        <f aca="false">(E76*1000)/E75</f>
        <v>#DIV/0!</v>
      </c>
      <c r="L76" s="190" t="e">
        <f aca="false">(H76*1000)/H75</f>
        <v>#DIV/0!</v>
      </c>
      <c r="R76" s="51" t="s">
        <v>123</v>
      </c>
      <c r="S76" s="191"/>
      <c r="T76" s="59" t="s">
        <v>134</v>
      </c>
      <c r="U76" s="59"/>
      <c r="V76" s="54" t="n">
        <v>0</v>
      </c>
      <c r="W76" s="54"/>
      <c r="X76" s="54"/>
      <c r="Y76" s="192" t="n">
        <v>0</v>
      </c>
      <c r="Z76" s="192"/>
      <c r="AA76" s="192"/>
      <c r="AB76" s="55" t="e">
        <f aca="false">(V76*1000)/V75</f>
        <v>#DIV/0!</v>
      </c>
      <c r="AC76" s="56" t="e">
        <f aca="false">(Y76*1000)/Y75</f>
        <v>#DIV/0!</v>
      </c>
    </row>
    <row r="77" customFormat="false" ht="13.8" hidden="false" customHeight="false" outlineLevel="0" collapsed="false">
      <c r="A77" s="101" t="s">
        <v>45</v>
      </c>
      <c r="B77" s="186" t="s">
        <v>101</v>
      </c>
      <c r="C77" s="187" t="s">
        <v>140</v>
      </c>
      <c r="D77" s="187"/>
      <c r="E77" s="188" t="n">
        <v>0</v>
      </c>
      <c r="F77" s="188"/>
      <c r="G77" s="188"/>
      <c r="H77" s="188" t="n">
        <v>0</v>
      </c>
      <c r="I77" s="188"/>
      <c r="J77" s="188"/>
      <c r="K77" s="189"/>
      <c r="L77" s="190"/>
      <c r="R77" s="51" t="s">
        <v>45</v>
      </c>
      <c r="S77" s="191" t="s">
        <v>101</v>
      </c>
      <c r="T77" s="59" t="s">
        <v>140</v>
      </c>
      <c r="U77" s="59"/>
      <c r="V77" s="54" t="n">
        <v>0</v>
      </c>
      <c r="W77" s="54"/>
      <c r="X77" s="54"/>
      <c r="Y77" s="192" t="n">
        <v>0</v>
      </c>
      <c r="Z77" s="192"/>
      <c r="AA77" s="192"/>
      <c r="AB77" s="55"/>
      <c r="AC77" s="56"/>
    </row>
    <row r="78" customFormat="false" ht="13.8" hidden="false" customHeight="false" outlineLevel="0" collapsed="false">
      <c r="A78" s="101" t="s">
        <v>142</v>
      </c>
      <c r="B78" s="186"/>
      <c r="C78" s="187" t="s">
        <v>134</v>
      </c>
      <c r="D78" s="187"/>
      <c r="E78" s="188" t="n">
        <v>0</v>
      </c>
      <c r="F78" s="188"/>
      <c r="G78" s="188"/>
      <c r="H78" s="188" t="n">
        <v>0</v>
      </c>
      <c r="I78" s="188"/>
      <c r="J78" s="188"/>
      <c r="K78" s="189" t="e">
        <f aca="false">(E78*1000)/E77</f>
        <v>#DIV/0!</v>
      </c>
      <c r="L78" s="190" t="e">
        <f aca="false">(H78*1000)/H77</f>
        <v>#DIV/0!</v>
      </c>
      <c r="R78" s="51" t="s">
        <v>142</v>
      </c>
      <c r="S78" s="191"/>
      <c r="T78" s="59" t="s">
        <v>134</v>
      </c>
      <c r="U78" s="59"/>
      <c r="V78" s="54" t="n">
        <v>0</v>
      </c>
      <c r="W78" s="54"/>
      <c r="X78" s="54"/>
      <c r="Y78" s="192" t="n">
        <v>0</v>
      </c>
      <c r="Z78" s="192"/>
      <c r="AA78" s="192"/>
      <c r="AB78" s="55" t="e">
        <f aca="false">(V78*1000)/V77</f>
        <v>#DIV/0!</v>
      </c>
      <c r="AC78" s="56" t="e">
        <f aca="false">(Y78*1000)/Y77</f>
        <v>#DIV/0!</v>
      </c>
    </row>
    <row r="79" customFormat="false" ht="13.8" hidden="false" customHeight="false" outlineLevel="0" collapsed="false">
      <c r="A79" s="101" t="s">
        <v>47</v>
      </c>
      <c r="B79" s="186" t="s">
        <v>102</v>
      </c>
      <c r="C79" s="187" t="s">
        <v>140</v>
      </c>
      <c r="D79" s="187"/>
      <c r="E79" s="188" t="n">
        <v>0</v>
      </c>
      <c r="F79" s="188"/>
      <c r="G79" s="188"/>
      <c r="H79" s="188" t="n">
        <v>0</v>
      </c>
      <c r="I79" s="188"/>
      <c r="J79" s="188"/>
      <c r="K79" s="189"/>
      <c r="L79" s="190"/>
      <c r="R79" s="51" t="s">
        <v>47</v>
      </c>
      <c r="S79" s="191" t="s">
        <v>102</v>
      </c>
      <c r="T79" s="59" t="s">
        <v>140</v>
      </c>
      <c r="U79" s="59"/>
      <c r="V79" s="54" t="n">
        <v>0</v>
      </c>
      <c r="W79" s="54"/>
      <c r="X79" s="54"/>
      <c r="Y79" s="192" t="n">
        <v>0</v>
      </c>
      <c r="Z79" s="192"/>
      <c r="AA79" s="192"/>
      <c r="AB79" s="55"/>
      <c r="AC79" s="56"/>
    </row>
    <row r="80" customFormat="false" ht="13.8" hidden="false" customHeight="false" outlineLevel="0" collapsed="false">
      <c r="A80" s="101" t="s">
        <v>74</v>
      </c>
      <c r="B80" s="186"/>
      <c r="C80" s="187" t="s">
        <v>134</v>
      </c>
      <c r="D80" s="187"/>
      <c r="E80" s="188" t="n">
        <v>0</v>
      </c>
      <c r="F80" s="188"/>
      <c r="G80" s="188"/>
      <c r="H80" s="188" t="n">
        <v>0</v>
      </c>
      <c r="I80" s="188"/>
      <c r="J80" s="188"/>
      <c r="K80" s="189" t="e">
        <f aca="false">(E80*1000)/E79</f>
        <v>#DIV/0!</v>
      </c>
      <c r="L80" s="190" t="e">
        <f aca="false">(H80*1000)/H79</f>
        <v>#DIV/0!</v>
      </c>
      <c r="R80" s="51" t="s">
        <v>74</v>
      </c>
      <c r="S80" s="191"/>
      <c r="T80" s="59" t="s">
        <v>134</v>
      </c>
      <c r="U80" s="59"/>
      <c r="V80" s="54" t="n">
        <v>0</v>
      </c>
      <c r="W80" s="54"/>
      <c r="X80" s="54"/>
      <c r="Y80" s="192" t="n">
        <v>0</v>
      </c>
      <c r="Z80" s="192"/>
      <c r="AA80" s="192"/>
      <c r="AB80" s="55" t="e">
        <f aca="false">(V80*1000)/V79</f>
        <v>#DIV/0!</v>
      </c>
      <c r="AC80" s="56" t="e">
        <f aca="false">(Y80*1000)/Y79</f>
        <v>#DIV/0!</v>
      </c>
    </row>
    <row r="81" customFormat="false" ht="13.8" hidden="false" customHeight="false" outlineLevel="0" collapsed="false">
      <c r="A81" s="101" t="s">
        <v>50</v>
      </c>
      <c r="B81" s="186" t="s">
        <v>103</v>
      </c>
      <c r="C81" s="187" t="s">
        <v>140</v>
      </c>
      <c r="D81" s="187"/>
      <c r="E81" s="188" t="n">
        <v>0</v>
      </c>
      <c r="F81" s="188"/>
      <c r="G81" s="188"/>
      <c r="H81" s="188" t="n">
        <v>0</v>
      </c>
      <c r="I81" s="188"/>
      <c r="J81" s="188"/>
      <c r="K81" s="189"/>
      <c r="L81" s="190"/>
      <c r="R81" s="51" t="s">
        <v>50</v>
      </c>
      <c r="S81" s="191" t="s">
        <v>103</v>
      </c>
      <c r="T81" s="59" t="s">
        <v>140</v>
      </c>
      <c r="U81" s="59"/>
      <c r="V81" s="54" t="n">
        <v>0</v>
      </c>
      <c r="W81" s="54"/>
      <c r="X81" s="54"/>
      <c r="Y81" s="192" t="n">
        <v>0</v>
      </c>
      <c r="Z81" s="192"/>
      <c r="AA81" s="192"/>
      <c r="AB81" s="55"/>
      <c r="AC81" s="56"/>
    </row>
    <row r="82" customFormat="false" ht="13.8" hidden="false" customHeight="false" outlineLevel="0" collapsed="false">
      <c r="A82" s="101" t="s">
        <v>52</v>
      </c>
      <c r="B82" s="186"/>
      <c r="C82" s="187" t="s">
        <v>134</v>
      </c>
      <c r="D82" s="187"/>
      <c r="E82" s="188" t="n">
        <v>0</v>
      </c>
      <c r="F82" s="188"/>
      <c r="G82" s="188"/>
      <c r="H82" s="188" t="n">
        <v>0</v>
      </c>
      <c r="I82" s="188"/>
      <c r="J82" s="188"/>
      <c r="K82" s="189" t="e">
        <f aca="false">(E82*1000)/E81</f>
        <v>#DIV/0!</v>
      </c>
      <c r="L82" s="190" t="e">
        <f aca="false">(H82*1000)/H81</f>
        <v>#DIV/0!</v>
      </c>
      <c r="R82" s="51" t="s">
        <v>52</v>
      </c>
      <c r="S82" s="191"/>
      <c r="T82" s="59" t="s">
        <v>134</v>
      </c>
      <c r="U82" s="59"/>
      <c r="V82" s="54" t="n">
        <v>0</v>
      </c>
      <c r="W82" s="54"/>
      <c r="X82" s="54"/>
      <c r="Y82" s="192" t="n">
        <v>0</v>
      </c>
      <c r="Z82" s="192"/>
      <c r="AA82" s="192"/>
      <c r="AB82" s="55" t="e">
        <f aca="false">(V82*1000)/V81</f>
        <v>#DIV/0!</v>
      </c>
      <c r="AC82" s="56" t="e">
        <f aca="false">(Y82*1000)/Y81</f>
        <v>#DIV/0!</v>
      </c>
    </row>
    <row r="83" customFormat="false" ht="13.8" hidden="false" customHeight="false" outlineLevel="0" collapsed="false">
      <c r="A83" s="101" t="s">
        <v>58</v>
      </c>
      <c r="B83" s="186" t="s">
        <v>145</v>
      </c>
      <c r="C83" s="187" t="s">
        <v>146</v>
      </c>
      <c r="D83" s="187"/>
      <c r="E83" s="188" t="n">
        <v>0</v>
      </c>
      <c r="F83" s="188"/>
      <c r="G83" s="188"/>
      <c r="H83" s="188" t="n">
        <v>0</v>
      </c>
      <c r="I83" s="188"/>
      <c r="J83" s="188"/>
      <c r="K83" s="189"/>
      <c r="L83" s="190"/>
      <c r="R83" s="51" t="s">
        <v>58</v>
      </c>
      <c r="S83" s="191" t="s">
        <v>145</v>
      </c>
      <c r="T83" s="59" t="s">
        <v>146</v>
      </c>
      <c r="U83" s="59"/>
      <c r="V83" s="54" t="n">
        <v>0</v>
      </c>
      <c r="W83" s="54"/>
      <c r="X83" s="54"/>
      <c r="Y83" s="192" t="n">
        <v>0</v>
      </c>
      <c r="Z83" s="192"/>
      <c r="AA83" s="192"/>
      <c r="AB83" s="55"/>
      <c r="AC83" s="56"/>
    </row>
    <row r="84" customFormat="false" ht="13.8" hidden="false" customHeight="false" outlineLevel="0" collapsed="false">
      <c r="A84" s="101" t="s">
        <v>60</v>
      </c>
      <c r="B84" s="186"/>
      <c r="C84" s="187" t="s">
        <v>134</v>
      </c>
      <c r="D84" s="187"/>
      <c r="E84" s="188" t="n">
        <v>0</v>
      </c>
      <c r="F84" s="188"/>
      <c r="G84" s="188"/>
      <c r="H84" s="188" t="n">
        <v>0</v>
      </c>
      <c r="I84" s="188"/>
      <c r="J84" s="188"/>
      <c r="K84" s="189" t="e">
        <f aca="false">(E84*1000)/E83</f>
        <v>#DIV/0!</v>
      </c>
      <c r="L84" s="190" t="e">
        <f aca="false">(H84*1000)/H83</f>
        <v>#DIV/0!</v>
      </c>
      <c r="R84" s="51" t="s">
        <v>60</v>
      </c>
      <c r="S84" s="191"/>
      <c r="T84" s="59" t="s">
        <v>134</v>
      </c>
      <c r="U84" s="59"/>
      <c r="V84" s="54" t="n">
        <v>0</v>
      </c>
      <c r="W84" s="54"/>
      <c r="X84" s="54"/>
      <c r="Y84" s="192" t="n">
        <v>0</v>
      </c>
      <c r="Z84" s="192"/>
      <c r="AA84" s="192"/>
      <c r="AB84" s="55" t="e">
        <f aca="false">(V84*1000)/V83</f>
        <v>#DIV/0!</v>
      </c>
      <c r="AC84" s="56" t="e">
        <f aca="false">(Y84*1000)/Y83</f>
        <v>#DIV/0!</v>
      </c>
    </row>
    <row r="85" customFormat="false" ht="13.8" hidden="false" customHeight="false" outlineLevel="0" collapsed="false">
      <c r="A85" s="101" t="s">
        <v>272</v>
      </c>
      <c r="B85" s="186" t="s">
        <v>147</v>
      </c>
      <c r="C85" s="187" t="s">
        <v>146</v>
      </c>
      <c r="D85" s="187"/>
      <c r="E85" s="188" t="n">
        <v>0</v>
      </c>
      <c r="F85" s="188"/>
      <c r="G85" s="188"/>
      <c r="H85" s="188" t="n">
        <v>0</v>
      </c>
      <c r="I85" s="188"/>
      <c r="J85" s="188"/>
      <c r="K85" s="189"/>
      <c r="L85" s="190"/>
      <c r="R85" s="51" t="s">
        <v>272</v>
      </c>
      <c r="S85" s="191" t="s">
        <v>147</v>
      </c>
      <c r="T85" s="59" t="s">
        <v>146</v>
      </c>
      <c r="U85" s="59"/>
      <c r="V85" s="54" t="n">
        <v>0</v>
      </c>
      <c r="W85" s="54"/>
      <c r="X85" s="54"/>
      <c r="Y85" s="192" t="n">
        <v>0</v>
      </c>
      <c r="Z85" s="192"/>
      <c r="AA85" s="192"/>
      <c r="AB85" s="55"/>
      <c r="AC85" s="56"/>
    </row>
    <row r="86" customFormat="false" ht="13.8" hidden="false" customHeight="false" outlineLevel="0" collapsed="false">
      <c r="A86" s="101" t="s">
        <v>148</v>
      </c>
      <c r="B86" s="186"/>
      <c r="C86" s="187" t="s">
        <v>134</v>
      </c>
      <c r="D86" s="187"/>
      <c r="E86" s="188" t="n">
        <v>0</v>
      </c>
      <c r="F86" s="188"/>
      <c r="G86" s="188"/>
      <c r="H86" s="188" t="n">
        <v>0</v>
      </c>
      <c r="I86" s="188"/>
      <c r="J86" s="188"/>
      <c r="K86" s="189" t="e">
        <f aca="false">(E86*1000)/E85</f>
        <v>#DIV/0!</v>
      </c>
      <c r="L86" s="190" t="e">
        <f aca="false">(H86*1000)/H85</f>
        <v>#DIV/0!</v>
      </c>
      <c r="R86" s="51" t="s">
        <v>148</v>
      </c>
      <c r="S86" s="191"/>
      <c r="T86" s="59" t="s">
        <v>134</v>
      </c>
      <c r="U86" s="59"/>
      <c r="V86" s="54" t="n">
        <v>0</v>
      </c>
      <c r="W86" s="54"/>
      <c r="X86" s="54"/>
      <c r="Y86" s="192" t="n">
        <v>0</v>
      </c>
      <c r="Z86" s="192"/>
      <c r="AA86" s="192"/>
      <c r="AB86" s="55" t="e">
        <f aca="false">(V86*1000)/V85</f>
        <v>#DIV/0!</v>
      </c>
      <c r="AC86" s="56" t="e">
        <f aca="false">(Y86*1000)/Y85</f>
        <v>#DIV/0!</v>
      </c>
    </row>
    <row r="87" customFormat="false" ht="13.8" hidden="false" customHeight="false" outlineLevel="0" collapsed="false">
      <c r="A87" s="101" t="s">
        <v>274</v>
      </c>
      <c r="B87" s="186" t="s">
        <v>149</v>
      </c>
      <c r="C87" s="187" t="s">
        <v>150</v>
      </c>
      <c r="D87" s="187"/>
      <c r="E87" s="188" t="n">
        <v>0</v>
      </c>
      <c r="F87" s="188"/>
      <c r="G87" s="188"/>
      <c r="H87" s="188" t="n">
        <v>0</v>
      </c>
      <c r="I87" s="188"/>
      <c r="J87" s="188"/>
      <c r="K87" s="189"/>
      <c r="L87" s="190"/>
      <c r="R87" s="51" t="s">
        <v>274</v>
      </c>
      <c r="S87" s="191" t="s">
        <v>149</v>
      </c>
      <c r="T87" s="59" t="s">
        <v>150</v>
      </c>
      <c r="U87" s="59"/>
      <c r="V87" s="54" t="n">
        <v>0</v>
      </c>
      <c r="W87" s="54"/>
      <c r="X87" s="54"/>
      <c r="Y87" s="192" t="n">
        <v>0</v>
      </c>
      <c r="Z87" s="192"/>
      <c r="AA87" s="192"/>
      <c r="AB87" s="55"/>
      <c r="AC87" s="56"/>
    </row>
    <row r="88" customFormat="false" ht="13.8" hidden="false" customHeight="false" outlineLevel="0" collapsed="false">
      <c r="A88" s="101" t="s">
        <v>86</v>
      </c>
      <c r="B88" s="186"/>
      <c r="C88" s="187" t="s">
        <v>134</v>
      </c>
      <c r="D88" s="187"/>
      <c r="E88" s="188" t="n">
        <v>0</v>
      </c>
      <c r="F88" s="188"/>
      <c r="G88" s="188"/>
      <c r="H88" s="188" t="n">
        <v>0</v>
      </c>
      <c r="I88" s="188"/>
      <c r="J88" s="188"/>
      <c r="K88" s="189" t="e">
        <f aca="false">(E88*1000)/E87</f>
        <v>#DIV/0!</v>
      </c>
      <c r="L88" s="190" t="e">
        <f aca="false">(H88*1000)/H87</f>
        <v>#DIV/0!</v>
      </c>
      <c r="R88" s="51" t="s">
        <v>86</v>
      </c>
      <c r="S88" s="191"/>
      <c r="T88" s="59" t="s">
        <v>134</v>
      </c>
      <c r="U88" s="59"/>
      <c r="V88" s="54" t="n">
        <v>0</v>
      </c>
      <c r="W88" s="54"/>
      <c r="X88" s="54"/>
      <c r="Y88" s="192" t="n">
        <v>0</v>
      </c>
      <c r="Z88" s="192"/>
      <c r="AA88" s="192"/>
      <c r="AB88" s="55" t="e">
        <f aca="false">(V88*1000)/V87</f>
        <v>#DIV/0!</v>
      </c>
      <c r="AC88" s="56" t="e">
        <f aca="false">(Y88*1000)/Y87</f>
        <v>#DIV/0!</v>
      </c>
    </row>
    <row r="89" customFormat="false" ht="13.8" hidden="false" customHeight="false" outlineLevel="0" collapsed="false">
      <c r="A89" s="101" t="s">
        <v>277</v>
      </c>
      <c r="B89" s="186" t="s">
        <v>151</v>
      </c>
      <c r="C89" s="187" t="s">
        <v>150</v>
      </c>
      <c r="D89" s="187"/>
      <c r="E89" s="188" t="n">
        <v>0</v>
      </c>
      <c r="F89" s="188"/>
      <c r="G89" s="188"/>
      <c r="H89" s="188" t="n">
        <v>0</v>
      </c>
      <c r="I89" s="188"/>
      <c r="J89" s="188"/>
      <c r="K89" s="189"/>
      <c r="L89" s="190"/>
      <c r="R89" s="51" t="s">
        <v>277</v>
      </c>
      <c r="S89" s="191" t="s">
        <v>151</v>
      </c>
      <c r="T89" s="59" t="s">
        <v>150</v>
      </c>
      <c r="U89" s="59"/>
      <c r="V89" s="54" t="n">
        <v>0</v>
      </c>
      <c r="W89" s="54"/>
      <c r="X89" s="54"/>
      <c r="Y89" s="192" t="n">
        <v>0</v>
      </c>
      <c r="Z89" s="192"/>
      <c r="AA89" s="192"/>
      <c r="AB89" s="55"/>
      <c r="AC89" s="56"/>
    </row>
    <row r="90" customFormat="false" ht="13.8" hidden="false" customHeight="false" outlineLevel="0" collapsed="false">
      <c r="A90" s="101" t="s">
        <v>152</v>
      </c>
      <c r="B90" s="186"/>
      <c r="C90" s="187" t="s">
        <v>134</v>
      </c>
      <c r="D90" s="187"/>
      <c r="E90" s="188" t="n">
        <v>0</v>
      </c>
      <c r="F90" s="188"/>
      <c r="G90" s="188"/>
      <c r="H90" s="188" t="n">
        <v>0</v>
      </c>
      <c r="I90" s="188"/>
      <c r="J90" s="188"/>
      <c r="K90" s="189" t="e">
        <f aca="false">(E90*1000)/E89</f>
        <v>#DIV/0!</v>
      </c>
      <c r="L90" s="190" t="e">
        <f aca="false">(H90*1000)/H89</f>
        <v>#DIV/0!</v>
      </c>
      <c r="R90" s="51" t="s">
        <v>152</v>
      </c>
      <c r="S90" s="191"/>
      <c r="T90" s="59" t="s">
        <v>134</v>
      </c>
      <c r="U90" s="59"/>
      <c r="V90" s="54" t="n">
        <v>0</v>
      </c>
      <c r="W90" s="54"/>
      <c r="X90" s="54"/>
      <c r="Y90" s="192" t="n">
        <v>0</v>
      </c>
      <c r="Z90" s="192"/>
      <c r="AA90" s="192"/>
      <c r="AB90" s="55" t="e">
        <f aca="false">(V90*1000)/V89</f>
        <v>#DIV/0!</v>
      </c>
      <c r="AC90" s="56" t="e">
        <f aca="false">(Y90*1000)/Y89</f>
        <v>#DIV/0!</v>
      </c>
    </row>
    <row r="91" customFormat="false" ht="13.8" hidden="false" customHeight="false" outlineLevel="0" collapsed="false">
      <c r="A91" s="101" t="s">
        <v>280</v>
      </c>
      <c r="B91" s="186" t="s">
        <v>153</v>
      </c>
      <c r="C91" s="187" t="s">
        <v>154</v>
      </c>
      <c r="D91" s="187"/>
      <c r="E91" s="188" t="n">
        <v>0</v>
      </c>
      <c r="F91" s="188"/>
      <c r="G91" s="188"/>
      <c r="H91" s="188" t="n">
        <v>0</v>
      </c>
      <c r="I91" s="188"/>
      <c r="J91" s="188"/>
      <c r="K91" s="189"/>
      <c r="L91" s="190"/>
      <c r="R91" s="51" t="s">
        <v>280</v>
      </c>
      <c r="S91" s="191" t="s">
        <v>153</v>
      </c>
      <c r="T91" s="59" t="s">
        <v>154</v>
      </c>
      <c r="U91" s="59"/>
      <c r="V91" s="54" t="n">
        <v>0</v>
      </c>
      <c r="W91" s="54"/>
      <c r="X91" s="54"/>
      <c r="Y91" s="192" t="n">
        <v>0</v>
      </c>
      <c r="Z91" s="192"/>
      <c r="AA91" s="192"/>
      <c r="AB91" s="55"/>
      <c r="AC91" s="56"/>
    </row>
    <row r="92" customFormat="false" ht="13.8" hidden="false" customHeight="false" outlineLevel="0" collapsed="false">
      <c r="A92" s="101" t="s">
        <v>155</v>
      </c>
      <c r="B92" s="186"/>
      <c r="C92" s="104" t="s">
        <v>134</v>
      </c>
      <c r="D92" s="104"/>
      <c r="E92" s="188" t="n">
        <v>0</v>
      </c>
      <c r="F92" s="188"/>
      <c r="G92" s="188"/>
      <c r="H92" s="188" t="n">
        <v>0</v>
      </c>
      <c r="I92" s="188"/>
      <c r="J92" s="188"/>
      <c r="K92" s="193" t="e">
        <f aca="false">(E92*1000)/E91</f>
        <v>#DIV/0!</v>
      </c>
      <c r="L92" s="194" t="e">
        <f aca="false">(H92*1000)/H91</f>
        <v>#DIV/0!</v>
      </c>
      <c r="R92" s="51" t="s">
        <v>155</v>
      </c>
      <c r="S92" s="191"/>
      <c r="T92" s="59" t="s">
        <v>134</v>
      </c>
      <c r="U92" s="59"/>
      <c r="V92" s="54" t="n">
        <v>0</v>
      </c>
      <c r="W92" s="54"/>
      <c r="X92" s="54"/>
      <c r="Y92" s="192" t="n">
        <v>0</v>
      </c>
      <c r="Z92" s="192"/>
      <c r="AA92" s="192"/>
      <c r="AB92" s="60" t="e">
        <f aca="false">(V92*1000)/V91</f>
        <v>#DIV/0!</v>
      </c>
      <c r="AC92" s="61" t="e">
        <f aca="false">(Y92*1000)/Y91</f>
        <v>#DIV/0!</v>
      </c>
    </row>
    <row r="93" customFormat="false" ht="15.75" hidden="false" customHeight="true" outlineLevel="0" collapsed="false">
      <c r="A93" s="63" t="s">
        <v>187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R93" s="195" t="s">
        <v>187</v>
      </c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</row>
    <row r="94" s="253" customFormat="true" ht="15" hidden="false" customHeight="true" outlineLevel="0" collapsed="false">
      <c r="A94" s="95" t="s">
        <v>32</v>
      </c>
      <c r="B94" s="96" t="s">
        <v>188</v>
      </c>
      <c r="C94" s="222" t="s">
        <v>170</v>
      </c>
      <c r="D94" s="222"/>
      <c r="E94" s="222"/>
      <c r="F94" s="222"/>
      <c r="G94" s="97" t="s">
        <v>171</v>
      </c>
      <c r="H94" s="97" t="s">
        <v>172</v>
      </c>
      <c r="I94" s="97" t="s">
        <v>173</v>
      </c>
      <c r="J94" s="97" t="s">
        <v>174</v>
      </c>
      <c r="K94" s="97" t="s">
        <v>189</v>
      </c>
      <c r="L94" s="97" t="s">
        <v>176</v>
      </c>
      <c r="M94" s="97"/>
      <c r="N94" s="97"/>
      <c r="O94" s="97"/>
      <c r="P94" s="97"/>
      <c r="Q94" s="156"/>
      <c r="R94" s="249" t="s">
        <v>32</v>
      </c>
      <c r="S94" s="223" t="s">
        <v>188</v>
      </c>
      <c r="T94" s="223" t="s">
        <v>170</v>
      </c>
      <c r="U94" s="223"/>
      <c r="V94" s="223"/>
      <c r="W94" s="223"/>
      <c r="X94" s="215" t="s">
        <v>171</v>
      </c>
      <c r="Y94" s="215" t="s">
        <v>172</v>
      </c>
      <c r="Z94" s="215" t="s">
        <v>173</v>
      </c>
      <c r="AA94" s="215" t="s">
        <v>174</v>
      </c>
      <c r="AB94" s="215" t="s">
        <v>189</v>
      </c>
      <c r="AC94" s="215" t="s">
        <v>176</v>
      </c>
      <c r="AD94" s="215"/>
      <c r="AE94" s="215"/>
      <c r="AF94" s="215"/>
      <c r="AG94" s="215"/>
      <c r="AH94" s="252"/>
    </row>
    <row r="95" s="253" customFormat="true" ht="30.6" hidden="false" customHeight="true" outlineLevel="0" collapsed="false">
      <c r="A95" s="95"/>
      <c r="B95" s="96"/>
      <c r="C95" s="222"/>
      <c r="D95" s="222"/>
      <c r="E95" s="222"/>
      <c r="F95" s="222"/>
      <c r="G95" s="97"/>
      <c r="H95" s="97"/>
      <c r="I95" s="97"/>
      <c r="J95" s="97"/>
      <c r="K95" s="97"/>
      <c r="L95" s="198" t="s">
        <v>177</v>
      </c>
      <c r="M95" s="100" t="s">
        <v>178</v>
      </c>
      <c r="N95" s="100" t="s">
        <v>179</v>
      </c>
      <c r="O95" s="100" t="s">
        <v>180</v>
      </c>
      <c r="P95" s="198" t="s">
        <v>181</v>
      </c>
      <c r="Q95" s="156"/>
      <c r="R95" s="249"/>
      <c r="S95" s="223"/>
      <c r="T95" s="223"/>
      <c r="U95" s="223"/>
      <c r="V95" s="223"/>
      <c r="W95" s="223"/>
      <c r="X95" s="215"/>
      <c r="Y95" s="215"/>
      <c r="Z95" s="215"/>
      <c r="AA95" s="215"/>
      <c r="AB95" s="215"/>
      <c r="AC95" s="216" t="s">
        <v>177</v>
      </c>
      <c r="AD95" s="224" t="s">
        <v>178</v>
      </c>
      <c r="AE95" s="224" t="s">
        <v>179</v>
      </c>
      <c r="AF95" s="224" t="s">
        <v>180</v>
      </c>
      <c r="AG95" s="216" t="s">
        <v>181</v>
      </c>
      <c r="AH95" s="252"/>
    </row>
    <row r="96" customFormat="false" ht="48.75" hidden="false" customHeight="true" outlineLevel="0" collapsed="false">
      <c r="A96" s="167" t="s">
        <v>39</v>
      </c>
      <c r="B96" s="230" t="str">
        <f aca="false">C5</f>
        <v>Финансовое Управление Администрации Савинского Муниципального района Ивановской области</v>
      </c>
      <c r="C96" s="231" t="str">
        <f aca="false">T96</f>
        <v>Энергосбережение и повышение энергетической эффективности Финансовое Управление Администрации Савинского Муниципального района Ивановской области</v>
      </c>
      <c r="D96" s="231"/>
      <c r="E96" s="231"/>
      <c r="F96" s="231"/>
      <c r="G96" s="202" t="str">
        <f aca="false">X96</f>
        <v>приказ начальника от 31.01.2025 № 8</v>
      </c>
      <c r="H96" s="202" t="n">
        <f aca="false">Y96</f>
        <v>2025</v>
      </c>
      <c r="I96" s="202" t="n">
        <f aca="false">Z96</f>
        <v>2029</v>
      </c>
      <c r="J96" s="202" t="n">
        <f aca="false">AA96</f>
        <v>5</v>
      </c>
      <c r="K96" s="202" t="n">
        <f aca="false">AB96</f>
        <v>0</v>
      </c>
      <c r="L96" s="202" t="n">
        <f aca="false">AC96</f>
        <v>0</v>
      </c>
      <c r="M96" s="202" t="n">
        <f aca="false">AD96</f>
        <v>0</v>
      </c>
      <c r="N96" s="202" t="n">
        <f aca="false">AE96</f>
        <v>0</v>
      </c>
      <c r="O96" s="202" t="n">
        <f aca="false">AF96</f>
        <v>0</v>
      </c>
      <c r="P96" s="202" t="n">
        <f aca="false">AG96</f>
        <v>0</v>
      </c>
      <c r="R96" s="51" t="s">
        <v>39</v>
      </c>
      <c r="S96" s="269" t="str">
        <f aca="false">T5</f>
        <v>Финансовое Управление Администрации Савинского Муниципального района Ивановской области</v>
      </c>
      <c r="T96" s="270" t="s">
        <v>604</v>
      </c>
      <c r="U96" s="270"/>
      <c r="V96" s="270"/>
      <c r="W96" s="270"/>
      <c r="X96" s="233" t="s">
        <v>605</v>
      </c>
      <c r="Y96" s="112" t="n">
        <v>2025</v>
      </c>
      <c r="Z96" s="112" t="n">
        <v>2029</v>
      </c>
      <c r="AA96" s="112" t="n">
        <v>5</v>
      </c>
      <c r="AB96" s="112"/>
      <c r="AC96" s="112" t="n">
        <f aca="false">AD96+AE96+AF96</f>
        <v>0</v>
      </c>
      <c r="AD96" s="112" t="n">
        <v>0</v>
      </c>
      <c r="AE96" s="112" t="n">
        <v>0</v>
      </c>
      <c r="AF96" s="112" t="n">
        <v>0</v>
      </c>
      <c r="AG96" s="112" t="n">
        <v>0</v>
      </c>
    </row>
    <row r="97" customFormat="false" ht="15.75" hidden="false" customHeight="true" outlineLevel="0" collapsed="false">
      <c r="A97" s="167" t="s">
        <v>42</v>
      </c>
      <c r="B97" s="204"/>
      <c r="C97" s="205"/>
      <c r="D97" s="205"/>
      <c r="E97" s="205"/>
      <c r="F97" s="205"/>
      <c r="G97" s="202"/>
      <c r="H97" s="103"/>
      <c r="I97" s="103"/>
      <c r="J97" s="103"/>
      <c r="K97" s="103"/>
      <c r="L97" s="103"/>
      <c r="M97" s="103"/>
      <c r="N97" s="103"/>
      <c r="O97" s="103"/>
      <c r="P97" s="103"/>
      <c r="R97" s="9" t="s">
        <v>286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s="285" customFormat="true" ht="15" hidden="false" customHeight="false" outlineLevel="0" collapsed="false">
      <c r="A98" s="101" t="s">
        <v>185</v>
      </c>
      <c r="B98" s="206"/>
      <c r="C98" s="175"/>
      <c r="D98" s="175"/>
      <c r="E98" s="175"/>
      <c r="F98" s="175"/>
      <c r="G98" s="207"/>
      <c r="H98" s="104"/>
      <c r="I98" s="104"/>
      <c r="J98" s="104"/>
      <c r="K98" s="104"/>
      <c r="L98" s="104"/>
      <c r="M98" s="104"/>
      <c r="N98" s="104"/>
      <c r="O98" s="104"/>
      <c r="P98" s="104"/>
      <c r="Q98" s="156"/>
      <c r="R98" s="290" t="s">
        <v>32</v>
      </c>
      <c r="S98" s="291" t="s">
        <v>287</v>
      </c>
      <c r="T98" s="291"/>
      <c r="U98" s="291"/>
      <c r="V98" s="291"/>
      <c r="W98" s="291"/>
      <c r="X98" s="291"/>
      <c r="Y98" s="291"/>
      <c r="Z98" s="291" t="s">
        <v>193</v>
      </c>
      <c r="AA98" s="291"/>
      <c r="AB98" s="291"/>
      <c r="AC98" s="291"/>
      <c r="AD98" s="291" t="s">
        <v>194</v>
      </c>
      <c r="AE98" s="291"/>
      <c r="AF98" s="291"/>
      <c r="AG98" s="291"/>
      <c r="AH98" s="284"/>
    </row>
    <row r="99" s="285" customFormat="true" ht="11.85" hidden="false" customHeight="true" outlineLevel="0" collapsed="false">
      <c r="A99" s="101" t="s">
        <v>186</v>
      </c>
      <c r="B99" s="206"/>
      <c r="C99" s="175"/>
      <c r="D99" s="175"/>
      <c r="E99" s="175"/>
      <c r="F99" s="175"/>
      <c r="G99" s="207"/>
      <c r="H99" s="104"/>
      <c r="I99" s="104"/>
      <c r="J99" s="104"/>
      <c r="K99" s="104"/>
      <c r="L99" s="104"/>
      <c r="M99" s="104"/>
      <c r="N99" s="104"/>
      <c r="O99" s="104"/>
      <c r="P99" s="104"/>
      <c r="Q99" s="156"/>
      <c r="R99" s="290"/>
      <c r="S99" s="291"/>
      <c r="T99" s="291"/>
      <c r="U99" s="291"/>
      <c r="V99" s="291"/>
      <c r="W99" s="291"/>
      <c r="X99" s="291"/>
      <c r="Y99" s="291"/>
      <c r="Z99" s="291" t="s">
        <v>177</v>
      </c>
      <c r="AA99" s="291"/>
      <c r="AB99" s="291"/>
      <c r="AC99" s="197" t="s">
        <v>195</v>
      </c>
      <c r="AD99" s="197" t="s">
        <v>196</v>
      </c>
      <c r="AE99" s="197"/>
      <c r="AF99" s="291" t="s">
        <v>197</v>
      </c>
      <c r="AG99" s="291"/>
      <c r="AH99" s="284"/>
    </row>
    <row r="100" s="285" customFormat="true" ht="23.85" hidden="false" customHeight="true" outlineLevel="0" collapsed="false">
      <c r="A100" s="63" t="s">
        <v>286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156"/>
      <c r="R100" s="290"/>
      <c r="S100" s="291"/>
      <c r="T100" s="291"/>
      <c r="U100" s="291"/>
      <c r="V100" s="291"/>
      <c r="W100" s="291"/>
      <c r="X100" s="291"/>
      <c r="Y100" s="291"/>
      <c r="Z100" s="292" t="s">
        <v>178</v>
      </c>
      <c r="AA100" s="293" t="s">
        <v>179</v>
      </c>
      <c r="AB100" s="293" t="s">
        <v>180</v>
      </c>
      <c r="AC100" s="197"/>
      <c r="AD100" s="197" t="s">
        <v>198</v>
      </c>
      <c r="AE100" s="197" t="s">
        <v>199</v>
      </c>
      <c r="AF100" s="291" t="s">
        <v>134</v>
      </c>
      <c r="AG100" s="291"/>
      <c r="AH100" s="284"/>
    </row>
    <row r="101" customFormat="false" ht="15" hidden="false" customHeight="false" outlineLevel="0" collapsed="false">
      <c r="A101" s="95" t="s">
        <v>32</v>
      </c>
      <c r="B101" s="196" t="s">
        <v>287</v>
      </c>
      <c r="C101" s="196"/>
      <c r="D101" s="196"/>
      <c r="E101" s="196"/>
      <c r="F101" s="196"/>
      <c r="G101" s="196"/>
      <c r="H101" s="196"/>
      <c r="I101" s="196" t="s">
        <v>193</v>
      </c>
      <c r="J101" s="196"/>
      <c r="K101" s="196"/>
      <c r="L101" s="196" t="s">
        <v>194</v>
      </c>
      <c r="M101" s="196"/>
      <c r="N101" s="196"/>
      <c r="O101" s="196"/>
      <c r="P101" s="196"/>
      <c r="R101" s="13" t="s">
        <v>39</v>
      </c>
      <c r="S101" s="191" t="s">
        <v>369</v>
      </c>
      <c r="T101" s="191"/>
      <c r="U101" s="191"/>
      <c r="V101" s="191"/>
      <c r="W101" s="191"/>
      <c r="X101" s="191"/>
      <c r="Y101" s="191"/>
      <c r="Z101" s="75" t="n">
        <v>0</v>
      </c>
      <c r="AA101" s="75" t="n">
        <v>0</v>
      </c>
      <c r="AB101" s="75" t="n">
        <v>0</v>
      </c>
      <c r="AC101" s="75" t="n">
        <v>0</v>
      </c>
      <c r="AD101" s="59"/>
      <c r="AE101" s="75"/>
      <c r="AF101" s="59"/>
      <c r="AG101" s="59"/>
    </row>
    <row r="102" customFormat="false" ht="15" hidden="false" customHeight="true" outlineLevel="0" collapsed="false">
      <c r="A102" s="95"/>
      <c r="B102" s="196"/>
      <c r="C102" s="196"/>
      <c r="D102" s="196"/>
      <c r="E102" s="196"/>
      <c r="F102" s="196"/>
      <c r="G102" s="196"/>
      <c r="H102" s="196"/>
      <c r="I102" s="196" t="s">
        <v>177</v>
      </c>
      <c r="J102" s="196"/>
      <c r="K102" s="196"/>
      <c r="L102" s="210" t="s">
        <v>195</v>
      </c>
      <c r="M102" s="97" t="s">
        <v>196</v>
      </c>
      <c r="N102" s="97"/>
      <c r="O102" s="196" t="s">
        <v>197</v>
      </c>
      <c r="P102" s="196"/>
      <c r="R102" s="13" t="s">
        <v>42</v>
      </c>
      <c r="S102" s="34" t="s">
        <v>370</v>
      </c>
      <c r="T102" s="34"/>
      <c r="U102" s="34"/>
      <c r="V102" s="34"/>
      <c r="W102" s="34"/>
      <c r="X102" s="34"/>
      <c r="Y102" s="34"/>
      <c r="Z102" s="75" t="n">
        <v>0</v>
      </c>
      <c r="AA102" s="75" t="n">
        <v>0</v>
      </c>
      <c r="AB102" s="75" t="n">
        <v>0</v>
      </c>
      <c r="AC102" s="75" t="n">
        <v>0</v>
      </c>
      <c r="AD102" s="59"/>
      <c r="AE102" s="75"/>
      <c r="AF102" s="59"/>
      <c r="AG102" s="59"/>
    </row>
    <row r="103" customFormat="false" ht="38.25" hidden="false" customHeight="false" outlineLevel="0" collapsed="false">
      <c r="A103" s="95"/>
      <c r="B103" s="196"/>
      <c r="C103" s="196"/>
      <c r="D103" s="196"/>
      <c r="E103" s="196"/>
      <c r="F103" s="196"/>
      <c r="G103" s="196"/>
      <c r="H103" s="196"/>
      <c r="I103" s="211" t="s">
        <v>178</v>
      </c>
      <c r="J103" s="212" t="s">
        <v>179</v>
      </c>
      <c r="K103" s="212" t="s">
        <v>180</v>
      </c>
      <c r="L103" s="210"/>
      <c r="M103" s="97" t="s">
        <v>198</v>
      </c>
      <c r="N103" s="97" t="s">
        <v>199</v>
      </c>
      <c r="O103" s="196" t="s">
        <v>134</v>
      </c>
      <c r="P103" s="196"/>
      <c r="R103" s="13"/>
      <c r="S103" s="32" t="s">
        <v>291</v>
      </c>
      <c r="T103" s="32"/>
      <c r="U103" s="32"/>
      <c r="V103" s="32"/>
      <c r="W103" s="32"/>
      <c r="X103" s="32"/>
      <c r="Y103" s="32"/>
      <c r="Z103" s="75" t="n">
        <v>0</v>
      </c>
      <c r="AA103" s="75" t="n">
        <v>0</v>
      </c>
      <c r="AB103" s="59" t="n">
        <v>0</v>
      </c>
      <c r="AC103" s="59"/>
      <c r="AD103" s="75" t="n">
        <v>0</v>
      </c>
      <c r="AE103" s="75" t="n">
        <v>0</v>
      </c>
      <c r="AF103" s="59" t="n">
        <v>0</v>
      </c>
      <c r="AG103" s="59"/>
    </row>
    <row r="104" customFormat="false" ht="15.75" hidden="false" customHeight="true" outlineLevel="0" collapsed="false">
      <c r="A104" s="67" t="s">
        <v>39</v>
      </c>
      <c r="B104" s="122" t="s">
        <v>371</v>
      </c>
      <c r="C104" s="122"/>
      <c r="D104" s="122"/>
      <c r="E104" s="122"/>
      <c r="F104" s="122"/>
      <c r="G104" s="122"/>
      <c r="H104" s="122"/>
      <c r="I104" s="104"/>
      <c r="J104" s="104"/>
      <c r="K104" s="213"/>
      <c r="L104" s="213"/>
      <c r="M104" s="104"/>
      <c r="N104" s="104"/>
      <c r="O104" s="104"/>
      <c r="P104" s="104"/>
      <c r="R104" s="9" t="s">
        <v>293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="253" customFormat="true" ht="27.6" hidden="false" customHeight="true" outlineLevel="0" collapsed="false">
      <c r="A105" s="67" t="s">
        <v>42</v>
      </c>
      <c r="B105" s="123" t="s">
        <v>440</v>
      </c>
      <c r="C105" s="123"/>
      <c r="D105" s="123"/>
      <c r="E105" s="123"/>
      <c r="F105" s="123"/>
      <c r="G105" s="123"/>
      <c r="H105" s="123"/>
      <c r="I105" s="104"/>
      <c r="J105" s="104"/>
      <c r="K105" s="213"/>
      <c r="L105" s="213"/>
      <c r="M105" s="104"/>
      <c r="N105" s="104"/>
      <c r="O105" s="104"/>
      <c r="P105" s="104"/>
      <c r="Q105" s="156"/>
      <c r="R105" s="244" t="s">
        <v>32</v>
      </c>
      <c r="S105" s="214" t="s">
        <v>208</v>
      </c>
      <c r="T105" s="214"/>
      <c r="U105" s="214"/>
      <c r="V105" s="214" t="s">
        <v>209</v>
      </c>
      <c r="W105" s="214" t="s">
        <v>210</v>
      </c>
      <c r="X105" s="214" t="s">
        <v>211</v>
      </c>
      <c r="Y105" s="214" t="s">
        <v>212</v>
      </c>
      <c r="Z105" s="214" t="s">
        <v>213</v>
      </c>
      <c r="AA105" s="214" t="s">
        <v>214</v>
      </c>
      <c r="AB105" s="215" t="s">
        <v>215</v>
      </c>
      <c r="AC105" s="215"/>
      <c r="AD105" s="215"/>
      <c r="AE105" s="215" t="s">
        <v>216</v>
      </c>
      <c r="AF105" s="215"/>
      <c r="AG105" s="215"/>
      <c r="AH105" s="252"/>
    </row>
    <row r="106" s="253" customFormat="true" ht="23.1" hidden="false" customHeight="true" outlineLevel="0" collapsed="false">
      <c r="A106" s="67" t="s">
        <v>45</v>
      </c>
      <c r="B106" s="169"/>
      <c r="C106" s="169"/>
      <c r="D106" s="169"/>
      <c r="E106" s="169"/>
      <c r="F106" s="169"/>
      <c r="G106" s="169"/>
      <c r="H106" s="169"/>
      <c r="I106" s="104"/>
      <c r="J106" s="104"/>
      <c r="K106" s="213"/>
      <c r="L106" s="213"/>
      <c r="M106" s="104"/>
      <c r="N106" s="104"/>
      <c r="O106" s="104"/>
      <c r="P106" s="104"/>
      <c r="Q106" s="156"/>
      <c r="R106" s="24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6" t="s">
        <v>217</v>
      </c>
      <c r="AC106" s="216" t="s">
        <v>199</v>
      </c>
      <c r="AD106" s="216" t="s">
        <v>218</v>
      </c>
      <c r="AE106" s="216" t="s">
        <v>217</v>
      </c>
      <c r="AF106" s="216" t="s">
        <v>199</v>
      </c>
      <c r="AG106" s="216" t="s">
        <v>218</v>
      </c>
      <c r="AH106" s="252"/>
    </row>
    <row r="107" customFormat="false" ht="15" hidden="false" customHeight="false" outlineLevel="0" collapsed="false">
      <c r="A107" s="67" t="s">
        <v>185</v>
      </c>
      <c r="B107" s="169"/>
      <c r="C107" s="169"/>
      <c r="D107" s="169"/>
      <c r="E107" s="169"/>
      <c r="F107" s="169"/>
      <c r="G107" s="169"/>
      <c r="H107" s="169"/>
      <c r="I107" s="104"/>
      <c r="J107" s="104"/>
      <c r="K107" s="213"/>
      <c r="L107" s="213"/>
      <c r="M107" s="104"/>
      <c r="N107" s="104"/>
      <c r="O107" s="104"/>
      <c r="P107" s="104"/>
      <c r="R107" s="51" t="s">
        <v>39</v>
      </c>
      <c r="S107" s="59" t="n">
        <v>2</v>
      </c>
      <c r="T107" s="59"/>
      <c r="U107" s="59"/>
      <c r="V107" s="75" t="n">
        <v>3</v>
      </c>
      <c r="W107" s="75" t="n">
        <v>4</v>
      </c>
      <c r="X107" s="75" t="n">
        <v>5</v>
      </c>
      <c r="Y107" s="75" t="n">
        <v>6</v>
      </c>
      <c r="Z107" s="75" t="n">
        <v>7</v>
      </c>
      <c r="AA107" s="75" t="n">
        <v>8</v>
      </c>
      <c r="AB107" s="75" t="n">
        <v>9</v>
      </c>
      <c r="AC107" s="75" t="n">
        <v>10</v>
      </c>
      <c r="AD107" s="75" t="n">
        <v>11</v>
      </c>
      <c r="AE107" s="75" t="n">
        <v>12</v>
      </c>
      <c r="AF107" s="32" t="n">
        <v>13</v>
      </c>
      <c r="AG107" s="32" t="n">
        <v>14</v>
      </c>
    </row>
    <row r="108" customFormat="false" ht="15" hidden="false" customHeight="false" outlineLevel="0" collapsed="false">
      <c r="A108" s="67" t="s">
        <v>186</v>
      </c>
      <c r="B108" s="169"/>
      <c r="C108" s="169"/>
      <c r="D108" s="169"/>
      <c r="E108" s="169"/>
      <c r="F108" s="169"/>
      <c r="G108" s="169"/>
      <c r="H108" s="169"/>
      <c r="I108" s="104"/>
      <c r="J108" s="104"/>
      <c r="K108" s="213"/>
      <c r="L108" s="213"/>
      <c r="M108" s="104"/>
      <c r="N108" s="104"/>
      <c r="O108" s="104"/>
      <c r="P108" s="104"/>
    </row>
    <row r="109" customFormat="false" ht="15" hidden="false" customHeight="false" outlineLevel="0" collapsed="false">
      <c r="A109" s="67"/>
      <c r="B109" s="169" t="s">
        <v>291</v>
      </c>
      <c r="C109" s="169"/>
      <c r="D109" s="169"/>
      <c r="E109" s="169"/>
      <c r="F109" s="169"/>
      <c r="G109" s="169"/>
      <c r="H109" s="169"/>
      <c r="I109" s="104"/>
      <c r="J109" s="104"/>
      <c r="K109" s="213"/>
      <c r="L109" s="213"/>
      <c r="M109" s="104"/>
      <c r="N109" s="104"/>
      <c r="O109" s="104"/>
      <c r="P109" s="104"/>
    </row>
    <row r="110" customFormat="false" ht="15.75" hidden="false" customHeight="true" outlineLevel="0" collapsed="false">
      <c r="A110" s="63" t="s">
        <v>293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</row>
    <row r="111" customFormat="false" ht="15" hidden="false" customHeight="true" outlineLevel="0" collapsed="false">
      <c r="A111" s="217" t="s">
        <v>32</v>
      </c>
      <c r="B111" s="218" t="s">
        <v>208</v>
      </c>
      <c r="C111" s="218"/>
      <c r="D111" s="218"/>
      <c r="E111" s="218" t="s">
        <v>209</v>
      </c>
      <c r="F111" s="218" t="s">
        <v>210</v>
      </c>
      <c r="G111" s="218" t="s">
        <v>211</v>
      </c>
      <c r="H111" s="218" t="s">
        <v>212</v>
      </c>
      <c r="I111" s="218" t="s">
        <v>213</v>
      </c>
      <c r="J111" s="218" t="s">
        <v>214</v>
      </c>
      <c r="K111" s="97" t="s">
        <v>215</v>
      </c>
      <c r="L111" s="97"/>
      <c r="M111" s="97"/>
      <c r="N111" s="97" t="s">
        <v>216</v>
      </c>
      <c r="O111" s="97"/>
      <c r="P111" s="97"/>
    </row>
    <row r="112" customFormat="false" ht="38.25" hidden="false" customHeight="false" outlineLevel="0" collapsed="false">
      <c r="A112" s="217"/>
      <c r="B112" s="218"/>
      <c r="C112" s="218"/>
      <c r="D112" s="218"/>
      <c r="E112" s="218"/>
      <c r="F112" s="218"/>
      <c r="G112" s="218"/>
      <c r="H112" s="218"/>
      <c r="I112" s="218"/>
      <c r="J112" s="218"/>
      <c r="K112" s="198" t="s">
        <v>217</v>
      </c>
      <c r="L112" s="198" t="s">
        <v>199</v>
      </c>
      <c r="M112" s="198" t="s">
        <v>218</v>
      </c>
      <c r="N112" s="198" t="s">
        <v>217</v>
      </c>
      <c r="O112" s="198" t="s">
        <v>199</v>
      </c>
      <c r="P112" s="198" t="s">
        <v>218</v>
      </c>
    </row>
    <row r="113" customFormat="false" ht="15" hidden="false" customHeight="false" outlineLevel="0" collapsed="false">
      <c r="A113" s="101" t="s">
        <v>39</v>
      </c>
      <c r="B113" s="104" t="n">
        <v>2</v>
      </c>
      <c r="C113" s="104"/>
      <c r="D113" s="104"/>
      <c r="E113" s="104" t="n">
        <v>3</v>
      </c>
      <c r="F113" s="104" t="n">
        <v>4</v>
      </c>
      <c r="G113" s="104" t="n">
        <v>5</v>
      </c>
      <c r="H113" s="104" t="n">
        <v>6</v>
      </c>
      <c r="I113" s="104" t="n">
        <v>7</v>
      </c>
      <c r="J113" s="104" t="n">
        <v>8</v>
      </c>
      <c r="K113" s="104" t="n">
        <v>9</v>
      </c>
      <c r="L113" s="104" t="n">
        <v>10</v>
      </c>
      <c r="M113" s="104" t="n">
        <v>11</v>
      </c>
      <c r="N113" s="104" t="n">
        <v>12</v>
      </c>
      <c r="O113" s="169" t="n">
        <v>13</v>
      </c>
      <c r="P113" s="169" t="n">
        <v>14</v>
      </c>
    </row>
    <row r="114" customFormat="false" ht="15" hidden="false" customHeight="false" outlineLevel="0" collapsed="false">
      <c r="A114" s="101" t="s">
        <v>39</v>
      </c>
      <c r="B114" s="122"/>
      <c r="C114" s="122"/>
      <c r="D114" s="122"/>
      <c r="E114" s="104"/>
      <c r="F114" s="104"/>
      <c r="G114" s="104"/>
      <c r="H114" s="103"/>
      <c r="I114" s="103"/>
      <c r="J114" s="103"/>
      <c r="K114" s="104"/>
      <c r="L114" s="104"/>
      <c r="M114" s="104"/>
      <c r="N114" s="104"/>
      <c r="O114" s="104"/>
      <c r="P114" s="104"/>
    </row>
    <row r="115" customFormat="false" ht="15" hidden="false" customHeight="false" outlineLevel="0" collapsed="false">
      <c r="A115" s="101" t="s">
        <v>42</v>
      </c>
      <c r="B115" s="104"/>
      <c r="C115" s="104"/>
      <c r="D115" s="104"/>
      <c r="E115" s="104"/>
      <c r="F115" s="104"/>
      <c r="G115" s="104"/>
      <c r="H115" s="103"/>
      <c r="I115" s="103"/>
      <c r="J115" s="103"/>
      <c r="K115" s="104"/>
      <c r="L115" s="104"/>
      <c r="M115" s="104"/>
      <c r="N115" s="104"/>
      <c r="O115" s="104"/>
      <c r="P115" s="104"/>
    </row>
    <row r="116" customFormat="false" ht="15" hidden="false" customHeight="false" outlineLevel="0" collapsed="false">
      <c r="A116" s="101" t="s">
        <v>45</v>
      </c>
      <c r="B116" s="104"/>
      <c r="C116" s="104"/>
      <c r="D116" s="104"/>
      <c r="E116" s="104"/>
      <c r="F116" s="104"/>
      <c r="G116" s="104"/>
      <c r="H116" s="103"/>
      <c r="I116" s="103"/>
      <c r="J116" s="103"/>
      <c r="K116" s="104"/>
      <c r="L116" s="104"/>
      <c r="M116" s="104"/>
      <c r="N116" s="104"/>
      <c r="O116" s="104"/>
      <c r="P116" s="104"/>
    </row>
    <row r="117" customFormat="false" ht="15" hidden="false" customHeight="false" outlineLevel="0" collapsed="false">
      <c r="A117" s="101" t="s">
        <v>185</v>
      </c>
      <c r="B117" s="104"/>
      <c r="C117" s="104"/>
      <c r="D117" s="104"/>
      <c r="E117" s="104"/>
      <c r="F117" s="104"/>
      <c r="G117" s="104"/>
      <c r="H117" s="103"/>
      <c r="I117" s="103"/>
      <c r="J117" s="103"/>
      <c r="K117" s="104"/>
      <c r="L117" s="104"/>
      <c r="M117" s="104"/>
      <c r="N117" s="104"/>
      <c r="O117" s="104"/>
      <c r="P117" s="104"/>
    </row>
    <row r="118" customFormat="false" ht="15" hidden="false" customHeight="false" outlineLevel="0" collapsed="false">
      <c r="A118" s="101" t="s">
        <v>186</v>
      </c>
      <c r="B118" s="104"/>
      <c r="C118" s="104"/>
      <c r="D118" s="104"/>
      <c r="E118" s="104"/>
      <c r="F118" s="104"/>
      <c r="G118" s="104"/>
      <c r="H118" s="103"/>
      <c r="I118" s="103"/>
      <c r="J118" s="103"/>
      <c r="K118" s="104"/>
      <c r="L118" s="104"/>
      <c r="M118" s="104"/>
      <c r="N118" s="104"/>
      <c r="O118" s="104"/>
      <c r="P118" s="104"/>
    </row>
  </sheetData>
  <sheetProtection algorithmName="SHA-512" hashValue="s8cc0mX4IRZcj1YO3E2PBwM6z9DlPrfBN9/wbL6C6QlS2JgLa15rLS55U2Scns9fD4FUvWyQpSPBgCX3FJy95Q==" saltValue="rFyZNkucihjjHBj5U9m2pQ==" spinCount="100000" sheet="true" objects="true" scenarios="true"/>
  <mergeCells count="489">
    <mergeCell ref="A1:B1"/>
    <mergeCell ref="C1:J1"/>
    <mergeCell ref="R1:S1"/>
    <mergeCell ref="T1:AA1"/>
    <mergeCell ref="A2:J2"/>
    <mergeCell ref="R2:AA2"/>
    <mergeCell ref="A3:J3"/>
    <mergeCell ref="R3:AA3"/>
    <mergeCell ref="C4:J4"/>
    <mergeCell ref="T4:AA4"/>
    <mergeCell ref="C5:J5"/>
    <mergeCell ref="T5:AA5"/>
    <mergeCell ref="C6:J6"/>
    <mergeCell ref="T6:AA6"/>
    <mergeCell ref="C7:J7"/>
    <mergeCell ref="T7:AA7"/>
    <mergeCell ref="A8:J8"/>
    <mergeCell ref="R8:AA8"/>
    <mergeCell ref="C9:J9"/>
    <mergeCell ref="T9:AA9"/>
    <mergeCell ref="C10:J10"/>
    <mergeCell ref="T10:AA10"/>
    <mergeCell ref="C11:J11"/>
    <mergeCell ref="T11:AA11"/>
    <mergeCell ref="C12:J12"/>
    <mergeCell ref="T12:AA12"/>
    <mergeCell ref="C13:J13"/>
    <mergeCell ref="T13:AA13"/>
    <mergeCell ref="B14:J14"/>
    <mergeCell ref="S14:AA14"/>
    <mergeCell ref="C15:J15"/>
    <mergeCell ref="T15:AA15"/>
    <mergeCell ref="C16:J16"/>
    <mergeCell ref="T16:AA16"/>
    <mergeCell ref="C17:J17"/>
    <mergeCell ref="T17:AA17"/>
    <mergeCell ref="B18:J18"/>
    <mergeCell ref="S18:AA18"/>
    <mergeCell ref="C19:J19"/>
    <mergeCell ref="T19:AA19"/>
    <mergeCell ref="C20:J20"/>
    <mergeCell ref="T20:AA20"/>
    <mergeCell ref="C21:J21"/>
    <mergeCell ref="T21:AA21"/>
    <mergeCell ref="C22:J22"/>
    <mergeCell ref="T22:AA22"/>
    <mergeCell ref="A23:J23"/>
    <mergeCell ref="R23:AA23"/>
    <mergeCell ref="B24:F24"/>
    <mergeCell ref="G24:J24"/>
    <mergeCell ref="S24:W24"/>
    <mergeCell ref="X24:AA24"/>
    <mergeCell ref="B25:F25"/>
    <mergeCell ref="G25:J25"/>
    <mergeCell ref="S25:W25"/>
    <mergeCell ref="X25:AA25"/>
    <mergeCell ref="B26:F26"/>
    <mergeCell ref="G26:J26"/>
    <mergeCell ref="S26:W26"/>
    <mergeCell ref="X26:AA26"/>
    <mergeCell ref="B27:F27"/>
    <mergeCell ref="G27:J27"/>
    <mergeCell ref="S27:W27"/>
    <mergeCell ref="X27:AA27"/>
    <mergeCell ref="B28:F28"/>
    <mergeCell ref="G28:J28"/>
    <mergeCell ref="S28:W28"/>
    <mergeCell ref="X28:AA28"/>
    <mergeCell ref="B29:F29"/>
    <mergeCell ref="G29:J29"/>
    <mergeCell ref="S29:W29"/>
    <mergeCell ref="X29:AA29"/>
    <mergeCell ref="B30:F30"/>
    <mergeCell ref="G30:J30"/>
    <mergeCell ref="S30:W30"/>
    <mergeCell ref="X30:AA30"/>
    <mergeCell ref="B31:F31"/>
    <mergeCell ref="G31:J31"/>
    <mergeCell ref="S31:W31"/>
    <mergeCell ref="X31:AA31"/>
    <mergeCell ref="B32:F32"/>
    <mergeCell ref="G32:J32"/>
    <mergeCell ref="S32:W32"/>
    <mergeCell ref="X32:AA32"/>
    <mergeCell ref="B33:F33"/>
    <mergeCell ref="G33:J33"/>
    <mergeCell ref="S33:W33"/>
    <mergeCell ref="X33:AA33"/>
    <mergeCell ref="B34:F34"/>
    <mergeCell ref="G34:J34"/>
    <mergeCell ref="S34:W34"/>
    <mergeCell ref="X34:AA34"/>
    <mergeCell ref="B35:F35"/>
    <mergeCell ref="G35:J35"/>
    <mergeCell ref="S35:W35"/>
    <mergeCell ref="X35:AA35"/>
    <mergeCell ref="B36:F36"/>
    <mergeCell ref="G36:J36"/>
    <mergeCell ref="S36:W36"/>
    <mergeCell ref="X36:AA36"/>
    <mergeCell ref="B37:F37"/>
    <mergeCell ref="G37:J37"/>
    <mergeCell ref="S37:W37"/>
    <mergeCell ref="X37:AA37"/>
    <mergeCell ref="B38:F38"/>
    <mergeCell ref="G38:J38"/>
    <mergeCell ref="S38:W38"/>
    <mergeCell ref="X38:AA38"/>
    <mergeCell ref="A39:J39"/>
    <mergeCell ref="R39:AA39"/>
    <mergeCell ref="B40:F40"/>
    <mergeCell ref="G40:J40"/>
    <mergeCell ref="S40:W40"/>
    <mergeCell ref="X40:AA40"/>
    <mergeCell ref="B41:F41"/>
    <mergeCell ref="G41:J41"/>
    <mergeCell ref="S41:W41"/>
    <mergeCell ref="X41:AA41"/>
    <mergeCell ref="B42:F42"/>
    <mergeCell ref="G42:J42"/>
    <mergeCell ref="S42:W42"/>
    <mergeCell ref="X42:AA42"/>
    <mergeCell ref="B43:F43"/>
    <mergeCell ref="G43:J43"/>
    <mergeCell ref="S43:W43"/>
    <mergeCell ref="X43:AA43"/>
    <mergeCell ref="A44:J44"/>
    <mergeCell ref="R44:AA44"/>
    <mergeCell ref="B45:F45"/>
    <mergeCell ref="G45:H45"/>
    <mergeCell ref="I45:J45"/>
    <mergeCell ref="S45:W45"/>
    <mergeCell ref="X45:Y45"/>
    <mergeCell ref="Z45:AA45"/>
    <mergeCell ref="B46:F46"/>
    <mergeCell ref="G46:H46"/>
    <mergeCell ref="I46:J46"/>
    <mergeCell ref="S46:W46"/>
    <mergeCell ref="X46:Y46"/>
    <mergeCell ref="Z46:AA46"/>
    <mergeCell ref="B47:F47"/>
    <mergeCell ref="G47:H47"/>
    <mergeCell ref="I47:J47"/>
    <mergeCell ref="S47:W47"/>
    <mergeCell ref="X47:Y47"/>
    <mergeCell ref="Z47:AA47"/>
    <mergeCell ref="B48:F48"/>
    <mergeCell ref="G48:H48"/>
    <mergeCell ref="I48:J48"/>
    <mergeCell ref="S48:W48"/>
    <mergeCell ref="X48:Y48"/>
    <mergeCell ref="Z48:AA48"/>
    <mergeCell ref="B49:F49"/>
    <mergeCell ref="G49:H49"/>
    <mergeCell ref="I49:J49"/>
    <mergeCell ref="S49:W49"/>
    <mergeCell ref="X49:Y49"/>
    <mergeCell ref="Z49:AA49"/>
    <mergeCell ref="B50:F50"/>
    <mergeCell ref="G50:H50"/>
    <mergeCell ref="I50:J50"/>
    <mergeCell ref="S50:W50"/>
    <mergeCell ref="X50:Y50"/>
    <mergeCell ref="Z50:AA50"/>
    <mergeCell ref="A51:J51"/>
    <mergeCell ref="R51:AA51"/>
    <mergeCell ref="B52:F52"/>
    <mergeCell ref="G52:J52"/>
    <mergeCell ref="S52:W52"/>
    <mergeCell ref="X52:AA52"/>
    <mergeCell ref="B53:F53"/>
    <mergeCell ref="G53:J53"/>
    <mergeCell ref="S53:W53"/>
    <mergeCell ref="X53:AA53"/>
    <mergeCell ref="B54:F54"/>
    <mergeCell ref="G54:J54"/>
    <mergeCell ref="S54:W54"/>
    <mergeCell ref="X54:AA54"/>
    <mergeCell ref="B55:F55"/>
    <mergeCell ref="G55:J55"/>
    <mergeCell ref="S55:W55"/>
    <mergeCell ref="X55:AA55"/>
    <mergeCell ref="B56:F56"/>
    <mergeCell ref="G56:J56"/>
    <mergeCell ref="S56:W56"/>
    <mergeCell ref="X56:AA56"/>
    <mergeCell ref="B57:F57"/>
    <mergeCell ref="G57:J57"/>
    <mergeCell ref="S57:W57"/>
    <mergeCell ref="X57:AA57"/>
    <mergeCell ref="A58:J58"/>
    <mergeCell ref="R58:AA58"/>
    <mergeCell ref="B59:F59"/>
    <mergeCell ref="G59:H59"/>
    <mergeCell ref="I59:J59"/>
    <mergeCell ref="S59:W59"/>
    <mergeCell ref="X59:Y59"/>
    <mergeCell ref="Z59:AA59"/>
    <mergeCell ref="B60:F60"/>
    <mergeCell ref="G60:H60"/>
    <mergeCell ref="I60:J60"/>
    <mergeCell ref="S60:W60"/>
    <mergeCell ref="X60:Y60"/>
    <mergeCell ref="Z60:AA60"/>
    <mergeCell ref="B61:F61"/>
    <mergeCell ref="G61:H61"/>
    <mergeCell ref="I61:J61"/>
    <mergeCell ref="S61:W61"/>
    <mergeCell ref="X61:Y61"/>
    <mergeCell ref="Z61:AA61"/>
    <mergeCell ref="B62:F62"/>
    <mergeCell ref="G62:H62"/>
    <mergeCell ref="I62:J62"/>
    <mergeCell ref="S62:W62"/>
    <mergeCell ref="X62:Y62"/>
    <mergeCell ref="Z62:AA62"/>
    <mergeCell ref="A63:J63"/>
    <mergeCell ref="R63:AA63"/>
    <mergeCell ref="B64:F64"/>
    <mergeCell ref="G64:J64"/>
    <mergeCell ref="S64:W64"/>
    <mergeCell ref="X64:AA64"/>
    <mergeCell ref="B65:F65"/>
    <mergeCell ref="G65:J65"/>
    <mergeCell ref="S65:W65"/>
    <mergeCell ref="X65:AA65"/>
    <mergeCell ref="B66:F66"/>
    <mergeCell ref="G66:J66"/>
    <mergeCell ref="S66:W66"/>
    <mergeCell ref="X66:AA66"/>
    <mergeCell ref="B67:F67"/>
    <mergeCell ref="G67:J67"/>
    <mergeCell ref="S67:W67"/>
    <mergeCell ref="X67:AA67"/>
    <mergeCell ref="B68:F68"/>
    <mergeCell ref="G68:J68"/>
    <mergeCell ref="S68:W68"/>
    <mergeCell ref="X68:AA68"/>
    <mergeCell ref="B69:F69"/>
    <mergeCell ref="G69:J69"/>
    <mergeCell ref="S69:W69"/>
    <mergeCell ref="X69:AA69"/>
    <mergeCell ref="B70:F70"/>
    <mergeCell ref="G70:J70"/>
    <mergeCell ref="S70:W70"/>
    <mergeCell ref="X70:AA70"/>
    <mergeCell ref="A71:J71"/>
    <mergeCell ref="R71:AA71"/>
    <mergeCell ref="C72:D72"/>
    <mergeCell ref="E72:G72"/>
    <mergeCell ref="H72:J72"/>
    <mergeCell ref="K72:L72"/>
    <mergeCell ref="T72:U72"/>
    <mergeCell ref="V72:X72"/>
    <mergeCell ref="Y72:AA72"/>
    <mergeCell ref="AB72:AC72"/>
    <mergeCell ref="B73:B74"/>
    <mergeCell ref="C73:D73"/>
    <mergeCell ref="E73:G73"/>
    <mergeCell ref="H73:J73"/>
    <mergeCell ref="S73:S74"/>
    <mergeCell ref="T73:U73"/>
    <mergeCell ref="V73:X73"/>
    <mergeCell ref="Y73:AA73"/>
    <mergeCell ref="C74:D74"/>
    <mergeCell ref="E74:G74"/>
    <mergeCell ref="H74:J74"/>
    <mergeCell ref="T74:U74"/>
    <mergeCell ref="V74:X74"/>
    <mergeCell ref="Y74:AA74"/>
    <mergeCell ref="B75:B76"/>
    <mergeCell ref="C75:D75"/>
    <mergeCell ref="E75:G75"/>
    <mergeCell ref="H75:J75"/>
    <mergeCell ref="S75:S76"/>
    <mergeCell ref="T75:U75"/>
    <mergeCell ref="V75:X75"/>
    <mergeCell ref="Y75:AA75"/>
    <mergeCell ref="C76:D76"/>
    <mergeCell ref="E76:G76"/>
    <mergeCell ref="H76:J76"/>
    <mergeCell ref="T76:U76"/>
    <mergeCell ref="V76:X76"/>
    <mergeCell ref="Y76:AA76"/>
    <mergeCell ref="B77:B78"/>
    <mergeCell ref="C77:D77"/>
    <mergeCell ref="E77:G77"/>
    <mergeCell ref="H77:J77"/>
    <mergeCell ref="S77:S78"/>
    <mergeCell ref="T77:U77"/>
    <mergeCell ref="V77:X77"/>
    <mergeCell ref="Y77:AA77"/>
    <mergeCell ref="C78:D78"/>
    <mergeCell ref="E78:G78"/>
    <mergeCell ref="H78:J78"/>
    <mergeCell ref="T78:U78"/>
    <mergeCell ref="V78:X78"/>
    <mergeCell ref="Y78:AA78"/>
    <mergeCell ref="B79:B80"/>
    <mergeCell ref="C79:D79"/>
    <mergeCell ref="E79:G79"/>
    <mergeCell ref="H79:J79"/>
    <mergeCell ref="S79:S80"/>
    <mergeCell ref="T79:U79"/>
    <mergeCell ref="V79:X79"/>
    <mergeCell ref="Y79:AA79"/>
    <mergeCell ref="C80:D80"/>
    <mergeCell ref="E80:G80"/>
    <mergeCell ref="H80:J80"/>
    <mergeCell ref="T80:U80"/>
    <mergeCell ref="V80:X80"/>
    <mergeCell ref="Y80:AA80"/>
    <mergeCell ref="B81:B82"/>
    <mergeCell ref="C81:D81"/>
    <mergeCell ref="E81:G81"/>
    <mergeCell ref="H81:J81"/>
    <mergeCell ref="S81:S82"/>
    <mergeCell ref="T81:U81"/>
    <mergeCell ref="V81:X81"/>
    <mergeCell ref="Y81:AA81"/>
    <mergeCell ref="C82:D82"/>
    <mergeCell ref="E82:G82"/>
    <mergeCell ref="H82:J82"/>
    <mergeCell ref="T82:U82"/>
    <mergeCell ref="V82:X82"/>
    <mergeCell ref="Y82:AA82"/>
    <mergeCell ref="B83:B84"/>
    <mergeCell ref="C83:D83"/>
    <mergeCell ref="E83:G83"/>
    <mergeCell ref="H83:J83"/>
    <mergeCell ref="S83:S84"/>
    <mergeCell ref="T83:U83"/>
    <mergeCell ref="V83:X83"/>
    <mergeCell ref="Y83:AA83"/>
    <mergeCell ref="C84:D84"/>
    <mergeCell ref="E84:G84"/>
    <mergeCell ref="H84:J84"/>
    <mergeCell ref="T84:U84"/>
    <mergeCell ref="V84:X84"/>
    <mergeCell ref="Y84:AA84"/>
    <mergeCell ref="B85:B86"/>
    <mergeCell ref="C85:D85"/>
    <mergeCell ref="E85:G85"/>
    <mergeCell ref="H85:J85"/>
    <mergeCell ref="S85:S86"/>
    <mergeCell ref="T85:U85"/>
    <mergeCell ref="V85:X85"/>
    <mergeCell ref="Y85:AA85"/>
    <mergeCell ref="C86:D86"/>
    <mergeCell ref="E86:G86"/>
    <mergeCell ref="H86:J86"/>
    <mergeCell ref="T86:U86"/>
    <mergeCell ref="V86:X86"/>
    <mergeCell ref="Y86:AA86"/>
    <mergeCell ref="B87:B88"/>
    <mergeCell ref="C87:D87"/>
    <mergeCell ref="E87:G87"/>
    <mergeCell ref="H87:J87"/>
    <mergeCell ref="S87:S88"/>
    <mergeCell ref="T87:U87"/>
    <mergeCell ref="V87:X87"/>
    <mergeCell ref="Y87:AA87"/>
    <mergeCell ref="C88:D88"/>
    <mergeCell ref="E88:G88"/>
    <mergeCell ref="H88:J88"/>
    <mergeCell ref="T88:U88"/>
    <mergeCell ref="V88:X88"/>
    <mergeCell ref="Y88:AA88"/>
    <mergeCell ref="B89:B90"/>
    <mergeCell ref="C89:D89"/>
    <mergeCell ref="E89:G89"/>
    <mergeCell ref="H89:J89"/>
    <mergeCell ref="S89:S90"/>
    <mergeCell ref="T89:U89"/>
    <mergeCell ref="V89:X89"/>
    <mergeCell ref="Y89:AA89"/>
    <mergeCell ref="C90:D90"/>
    <mergeCell ref="E90:G90"/>
    <mergeCell ref="H90:J90"/>
    <mergeCell ref="T90:U90"/>
    <mergeCell ref="V90:X90"/>
    <mergeCell ref="Y90:AA90"/>
    <mergeCell ref="B91:B92"/>
    <mergeCell ref="C91:D91"/>
    <mergeCell ref="E91:G91"/>
    <mergeCell ref="H91:J91"/>
    <mergeCell ref="S91:S92"/>
    <mergeCell ref="T91:U91"/>
    <mergeCell ref="V91:X91"/>
    <mergeCell ref="Y91:AA91"/>
    <mergeCell ref="C92:D92"/>
    <mergeCell ref="E92:G92"/>
    <mergeCell ref="H92:J92"/>
    <mergeCell ref="T92:U92"/>
    <mergeCell ref="V92:X92"/>
    <mergeCell ref="Y92:AA92"/>
    <mergeCell ref="A93:P93"/>
    <mergeCell ref="R93:AG93"/>
    <mergeCell ref="A94:A95"/>
    <mergeCell ref="B94:B95"/>
    <mergeCell ref="C94:F95"/>
    <mergeCell ref="G94:G95"/>
    <mergeCell ref="H94:H95"/>
    <mergeCell ref="I94:I95"/>
    <mergeCell ref="J94:J95"/>
    <mergeCell ref="K94:K95"/>
    <mergeCell ref="L94:P94"/>
    <mergeCell ref="R94:R95"/>
    <mergeCell ref="S94:S95"/>
    <mergeCell ref="T94:W95"/>
    <mergeCell ref="X94:X95"/>
    <mergeCell ref="Y94:Y95"/>
    <mergeCell ref="Z94:Z95"/>
    <mergeCell ref="AA94:AA95"/>
    <mergeCell ref="AB94:AB95"/>
    <mergeCell ref="AC94:AG94"/>
    <mergeCell ref="C96:F96"/>
    <mergeCell ref="T96:W96"/>
    <mergeCell ref="C97:F97"/>
    <mergeCell ref="R97:AG97"/>
    <mergeCell ref="C98:F98"/>
    <mergeCell ref="R98:R100"/>
    <mergeCell ref="S98:Y100"/>
    <mergeCell ref="Z98:AC98"/>
    <mergeCell ref="AD98:AG98"/>
    <mergeCell ref="C99:F99"/>
    <mergeCell ref="Z99:AB99"/>
    <mergeCell ref="AC99:AC100"/>
    <mergeCell ref="AD99:AE99"/>
    <mergeCell ref="AF99:AG99"/>
    <mergeCell ref="A100:P100"/>
    <mergeCell ref="AF100:AG100"/>
    <mergeCell ref="A101:A103"/>
    <mergeCell ref="B101:H103"/>
    <mergeCell ref="I101:L101"/>
    <mergeCell ref="M101:P101"/>
    <mergeCell ref="S101:Y101"/>
    <mergeCell ref="AF101:AG101"/>
    <mergeCell ref="I102:K102"/>
    <mergeCell ref="L102:L103"/>
    <mergeCell ref="M102:N102"/>
    <mergeCell ref="O102:P102"/>
    <mergeCell ref="S102:Y102"/>
    <mergeCell ref="AF102:AG102"/>
    <mergeCell ref="O103:P103"/>
    <mergeCell ref="S103:Y103"/>
    <mergeCell ref="AB103:AC103"/>
    <mergeCell ref="AF103:AG103"/>
    <mergeCell ref="B104:H104"/>
    <mergeCell ref="O104:P104"/>
    <mergeCell ref="R104:AG104"/>
    <mergeCell ref="B105:H105"/>
    <mergeCell ref="O105:P105"/>
    <mergeCell ref="R105:R106"/>
    <mergeCell ref="S105:U106"/>
    <mergeCell ref="V105:V106"/>
    <mergeCell ref="W105:W106"/>
    <mergeCell ref="X105:X106"/>
    <mergeCell ref="Y105:Y106"/>
    <mergeCell ref="Z105:Z106"/>
    <mergeCell ref="AA105:AA106"/>
    <mergeCell ref="AB105:AD105"/>
    <mergeCell ref="AE105:AG105"/>
    <mergeCell ref="B106:H106"/>
    <mergeCell ref="O106:P106"/>
    <mergeCell ref="B107:H107"/>
    <mergeCell ref="O107:P107"/>
    <mergeCell ref="S107:U107"/>
    <mergeCell ref="B108:H108"/>
    <mergeCell ref="O108:P108"/>
    <mergeCell ref="B109:H109"/>
    <mergeCell ref="O109:P109"/>
    <mergeCell ref="A110:P110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M111"/>
    <mergeCell ref="N111:P111"/>
    <mergeCell ref="B113:D113"/>
    <mergeCell ref="B114:D114"/>
    <mergeCell ref="B115:D115"/>
    <mergeCell ref="B116:D116"/>
    <mergeCell ref="B117:D117"/>
    <mergeCell ref="B118:D118"/>
  </mergeCells>
  <dataValidations count="4">
    <dataValidation allowBlank="true" errorStyle="stop" operator="between" showDropDown="false" showErrorMessage="true" showInputMessage="true" sqref="AB2:AG2" type="list">
      <formula1>Лист2!$A$1:$A$15</formula1>
      <formula2>0</formula2>
    </dataValidation>
    <dataValidation allowBlank="true" errorStyle="stop" operator="between" showDropDown="false" showErrorMessage="true" showInputMessage="true" sqref="X35:AA38" type="list">
      <formula1>Лист2!$A$19:$A$20</formula1>
      <formula2>0</formula2>
    </dataValidation>
    <dataValidation allowBlank="true" errorStyle="stop" operator="between" showDropDown="false" showErrorMessage="true" showInputMessage="true" sqref="AD101:AD102" type="list">
      <formula1>'d:\энергосбережение\№222-рп\за 2024\мо\готово\[анкетная форма_верхний ландех_мр_2024.xlsx]таблица 3'!#ref!</formula1>
      <formula2>0</formula2>
    </dataValidation>
    <dataValidation allowBlank="true" errorStyle="stop" operator="between" showDropDown="false" showErrorMessage="true" showInputMessage="true" sqref="R2:AA2" type="list">
      <formula1>Лист2!$C$1:$C$18</formula1>
      <formula2>0</formula2>
    </dataValidation>
  </dataValidations>
  <printOptions headings="false" gridLines="false" gridLinesSet="true" horizontalCentered="false" verticalCentered="false"/>
  <pageMargins left="0.353472222222222" right="0.388194444444444" top="0.76875" bottom="0.5" header="0.503472222222222" footer="0.234722222222222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3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false" hidden="false" outlineLevel="0" max="1" min="1" style="4" width="9.13"/>
    <col collapsed="false" customWidth="true" hidden="false" outlineLevel="0" max="2" min="2" style="4" width="98.02"/>
    <col collapsed="false" customWidth="false" hidden="false" outlineLevel="0" max="1024" min="3" style="4" width="9.13"/>
  </cols>
  <sheetData>
    <row r="1" customFormat="false" ht="18.75" hidden="false" customHeight="false" outlineLevel="0" collapsed="false">
      <c r="A1" s="294" t="s">
        <v>606</v>
      </c>
      <c r="B1" s="294"/>
    </row>
    <row r="2" customFormat="false" ht="15" hidden="false" customHeight="false" outlineLevel="0" collapsed="false">
      <c r="A2" s="14" t="s">
        <v>607</v>
      </c>
      <c r="B2" s="14" t="s">
        <v>608</v>
      </c>
    </row>
    <row r="3" customFormat="false" ht="15" hidden="false" customHeight="false" outlineLevel="0" collapsed="false">
      <c r="A3" s="295" t="s">
        <v>609</v>
      </c>
      <c r="B3" s="296" t="s">
        <v>610</v>
      </c>
    </row>
    <row r="4" customFormat="false" ht="15" hidden="false" customHeight="false" outlineLevel="0" collapsed="false">
      <c r="A4" s="297" t="s">
        <v>611</v>
      </c>
      <c r="B4" s="298" t="s">
        <v>612</v>
      </c>
    </row>
    <row r="5" customFormat="false" ht="15" hidden="false" customHeight="false" outlineLevel="0" collapsed="false">
      <c r="A5" s="14" t="s">
        <v>613</v>
      </c>
      <c r="B5" s="14" t="s">
        <v>614</v>
      </c>
    </row>
    <row r="6" customFormat="false" ht="15" hidden="false" customHeight="false" outlineLevel="0" collapsed="false">
      <c r="A6" s="14" t="s">
        <v>615</v>
      </c>
      <c r="B6" s="14" t="s">
        <v>616</v>
      </c>
    </row>
    <row r="7" customFormat="false" ht="15" hidden="false" customHeight="false" outlineLevel="0" collapsed="false">
      <c r="A7" s="14" t="s">
        <v>617</v>
      </c>
      <c r="B7" s="14" t="s">
        <v>618</v>
      </c>
    </row>
    <row r="8" customFormat="false" ht="15" hidden="false" customHeight="false" outlineLevel="0" collapsed="false">
      <c r="A8" s="14" t="s">
        <v>619</v>
      </c>
      <c r="B8" s="14" t="s">
        <v>620</v>
      </c>
    </row>
    <row r="9" customFormat="false" ht="15" hidden="false" customHeight="false" outlineLevel="0" collapsed="false">
      <c r="A9" s="14" t="s">
        <v>621</v>
      </c>
      <c r="B9" s="14" t="s">
        <v>622</v>
      </c>
    </row>
    <row r="10" customFormat="false" ht="15" hidden="false" customHeight="false" outlineLevel="0" collapsed="false">
      <c r="A10" s="14" t="s">
        <v>623</v>
      </c>
      <c r="B10" s="14" t="s">
        <v>624</v>
      </c>
    </row>
    <row r="11" customFormat="false" ht="15" hidden="false" customHeight="false" outlineLevel="0" collapsed="false">
      <c r="A11" s="299" t="s">
        <v>625</v>
      </c>
      <c r="B11" s="300" t="s">
        <v>626</v>
      </c>
    </row>
    <row r="12" customFormat="false" ht="15" hidden="false" customHeight="false" outlineLevel="0" collapsed="false">
      <c r="A12" s="14" t="s">
        <v>627</v>
      </c>
      <c r="B12" s="14" t="s">
        <v>628</v>
      </c>
    </row>
    <row r="13" customFormat="false" ht="15" hidden="false" customHeight="false" outlineLevel="0" collapsed="false">
      <c r="A13" s="14" t="s">
        <v>629</v>
      </c>
      <c r="B13" s="14" t="s">
        <v>630</v>
      </c>
    </row>
    <row r="14" customFormat="false" ht="15" hidden="false" customHeight="false" outlineLevel="0" collapsed="false">
      <c r="A14" s="14" t="s">
        <v>631</v>
      </c>
      <c r="B14" s="14" t="s">
        <v>632</v>
      </c>
    </row>
    <row r="15" customFormat="false" ht="15" hidden="false" customHeight="false" outlineLevel="0" collapsed="false">
      <c r="A15" s="14" t="s">
        <v>633</v>
      </c>
      <c r="B15" s="14" t="s">
        <v>634</v>
      </c>
    </row>
    <row r="16" customFormat="false" ht="15" hidden="false" customHeight="false" outlineLevel="0" collapsed="false">
      <c r="A16" s="14" t="s">
        <v>635</v>
      </c>
      <c r="B16" s="14" t="s">
        <v>636</v>
      </c>
    </row>
    <row r="17" customFormat="false" ht="15" hidden="false" customHeight="false" outlineLevel="0" collapsed="false">
      <c r="A17" s="14" t="s">
        <v>637</v>
      </c>
      <c r="B17" s="14" t="s">
        <v>638</v>
      </c>
    </row>
    <row r="18" customFormat="false" ht="15" hidden="false" customHeight="false" outlineLevel="0" collapsed="false">
      <c r="A18" s="14" t="s">
        <v>639</v>
      </c>
      <c r="B18" s="14" t="s">
        <v>640</v>
      </c>
    </row>
    <row r="19" customFormat="false" ht="15" hidden="false" customHeight="false" outlineLevel="0" collapsed="false">
      <c r="A19" s="14" t="s">
        <v>641</v>
      </c>
      <c r="B19" s="14" t="s">
        <v>642</v>
      </c>
    </row>
    <row r="20" customFormat="false" ht="15" hidden="false" customHeight="false" outlineLevel="0" collapsed="false">
      <c r="A20" s="299" t="s">
        <v>643</v>
      </c>
      <c r="B20" s="300" t="s">
        <v>644</v>
      </c>
    </row>
    <row r="21" customFormat="false" ht="15" hidden="false" customHeight="false" outlineLevel="0" collapsed="false">
      <c r="A21" s="14" t="s">
        <v>645</v>
      </c>
      <c r="B21" s="14" t="s">
        <v>646</v>
      </c>
    </row>
    <row r="22" customFormat="false" ht="15" hidden="false" customHeight="false" outlineLevel="0" collapsed="false">
      <c r="A22" s="14" t="s">
        <v>647</v>
      </c>
      <c r="B22" s="14" t="s">
        <v>648</v>
      </c>
    </row>
    <row r="23" customFormat="false" ht="15" hidden="false" customHeight="false" outlineLevel="0" collapsed="false">
      <c r="A23" s="14" t="s">
        <v>649</v>
      </c>
      <c r="B23" s="14" t="s">
        <v>650</v>
      </c>
    </row>
    <row r="24" customFormat="false" ht="15" hidden="false" customHeight="false" outlineLevel="0" collapsed="false">
      <c r="A24" s="14" t="s">
        <v>651</v>
      </c>
      <c r="B24" s="14" t="s">
        <v>652</v>
      </c>
    </row>
    <row r="25" customFormat="false" ht="15" hidden="false" customHeight="false" outlineLevel="0" collapsed="false">
      <c r="A25" s="14" t="s">
        <v>653</v>
      </c>
      <c r="B25" s="14" t="s">
        <v>654</v>
      </c>
    </row>
    <row r="26" customFormat="false" ht="15" hidden="false" customHeight="false" outlineLevel="0" collapsed="false">
      <c r="A26" s="14" t="s">
        <v>655</v>
      </c>
      <c r="B26" s="14" t="s">
        <v>656</v>
      </c>
    </row>
    <row r="27" customFormat="false" ht="15" hidden="false" customHeight="false" outlineLevel="0" collapsed="false">
      <c r="A27" s="14" t="s">
        <v>657</v>
      </c>
      <c r="B27" s="14" t="s">
        <v>658</v>
      </c>
    </row>
    <row r="28" customFormat="false" ht="15" hidden="false" customHeight="false" outlineLevel="0" collapsed="false">
      <c r="A28" s="14" t="s">
        <v>659</v>
      </c>
      <c r="B28" s="14" t="s">
        <v>660</v>
      </c>
    </row>
    <row r="29" customFormat="false" ht="15" hidden="false" customHeight="false" outlineLevel="0" collapsed="false">
      <c r="A29" s="14" t="s">
        <v>661</v>
      </c>
      <c r="B29" s="14" t="s">
        <v>662</v>
      </c>
    </row>
    <row r="30" customFormat="false" ht="15" hidden="false" customHeight="false" outlineLevel="0" collapsed="false">
      <c r="A30" s="14" t="s">
        <v>663</v>
      </c>
      <c r="B30" s="14" t="s">
        <v>664</v>
      </c>
    </row>
    <row r="31" customFormat="false" ht="15" hidden="false" customHeight="false" outlineLevel="0" collapsed="false">
      <c r="A31" s="14" t="s">
        <v>665</v>
      </c>
      <c r="B31" s="14" t="s">
        <v>666</v>
      </c>
    </row>
    <row r="32" customFormat="false" ht="15" hidden="false" customHeight="false" outlineLevel="0" collapsed="false">
      <c r="A32" s="14" t="s">
        <v>667</v>
      </c>
      <c r="B32" s="14" t="s">
        <v>668</v>
      </c>
    </row>
    <row r="33" customFormat="false" ht="34.5" hidden="false" customHeight="true" outlineLevel="0" collapsed="false">
      <c r="A33" s="301" t="s">
        <v>669</v>
      </c>
      <c r="B33" s="302" t="s">
        <v>670</v>
      </c>
    </row>
    <row r="34" customFormat="false" ht="15" hidden="false" customHeight="false" outlineLevel="0" collapsed="false">
      <c r="A34" s="14" t="s">
        <v>671</v>
      </c>
      <c r="B34" s="14" t="s">
        <v>672</v>
      </c>
    </row>
    <row r="35" customFormat="false" ht="15" hidden="false" customHeight="false" outlineLevel="0" collapsed="false">
      <c r="A35" s="14" t="s">
        <v>673</v>
      </c>
      <c r="B35" s="14" t="s">
        <v>674</v>
      </c>
    </row>
    <row r="36" customFormat="false" ht="15" hidden="false" customHeight="false" outlineLevel="0" collapsed="false">
      <c r="A36" s="14" t="s">
        <v>675</v>
      </c>
      <c r="B36" s="14" t="s">
        <v>676</v>
      </c>
    </row>
    <row r="37" customFormat="false" ht="15" hidden="false" customHeight="false" outlineLevel="0" collapsed="false">
      <c r="A37" s="14" t="s">
        <v>677</v>
      </c>
      <c r="B37" s="14" t="s">
        <v>678</v>
      </c>
    </row>
    <row r="38" customFormat="false" ht="15" hidden="false" customHeight="false" outlineLevel="0" collapsed="false">
      <c r="A38" s="14" t="s">
        <v>679</v>
      </c>
      <c r="B38" s="14" t="s">
        <v>680</v>
      </c>
    </row>
    <row r="39" customFormat="false" ht="15" hidden="false" customHeight="false" outlineLevel="0" collapsed="false">
      <c r="A39" s="14" t="s">
        <v>681</v>
      </c>
      <c r="B39" s="14" t="s">
        <v>682</v>
      </c>
    </row>
    <row r="40" customFormat="false" ht="15" hidden="false" customHeight="false" outlineLevel="0" collapsed="false">
      <c r="A40" s="14" t="s">
        <v>683</v>
      </c>
      <c r="B40" s="14" t="s">
        <v>684</v>
      </c>
    </row>
    <row r="41" customFormat="false" ht="15" hidden="false" customHeight="false" outlineLevel="0" collapsed="false">
      <c r="A41" s="14" t="s">
        <v>685</v>
      </c>
      <c r="B41" s="14" t="s">
        <v>686</v>
      </c>
    </row>
    <row r="42" customFormat="false" ht="15" hidden="false" customHeight="false" outlineLevel="0" collapsed="false">
      <c r="A42" s="14" t="s">
        <v>687</v>
      </c>
      <c r="B42" s="14" t="s">
        <v>688</v>
      </c>
    </row>
    <row r="43" customFormat="false" ht="15" hidden="false" customHeight="true" outlineLevel="0" collapsed="false">
      <c r="A43" s="301" t="s">
        <v>689</v>
      </c>
      <c r="B43" s="302" t="s">
        <v>690</v>
      </c>
    </row>
    <row r="44" customFormat="false" ht="15" hidden="false" customHeight="false" outlineLevel="0" collapsed="false">
      <c r="A44" s="14" t="s">
        <v>691</v>
      </c>
      <c r="B44" s="14" t="s">
        <v>692</v>
      </c>
    </row>
    <row r="45" customFormat="false" ht="30" hidden="false" customHeight="false" outlineLevel="0" collapsed="false">
      <c r="A45" s="14" t="s">
        <v>693</v>
      </c>
      <c r="B45" s="31" t="s">
        <v>694</v>
      </c>
    </row>
    <row r="46" customFormat="false" ht="15" hidden="false" customHeight="false" outlineLevel="0" collapsed="false">
      <c r="A46" s="14" t="s">
        <v>695</v>
      </c>
      <c r="B46" s="14" t="s">
        <v>696</v>
      </c>
    </row>
    <row r="47" customFormat="false" ht="15" hidden="false" customHeight="false" outlineLevel="0" collapsed="false">
      <c r="A47" s="303" t="s">
        <v>697</v>
      </c>
      <c r="B47" s="303" t="s">
        <v>698</v>
      </c>
    </row>
    <row r="48" customFormat="false" ht="15" hidden="false" customHeight="true" outlineLevel="0" collapsed="false">
      <c r="A48" s="301" t="s">
        <v>699</v>
      </c>
      <c r="B48" s="302" t="s">
        <v>700</v>
      </c>
    </row>
    <row r="49" customFormat="false" ht="15" hidden="false" customHeight="false" outlineLevel="0" collapsed="false">
      <c r="A49" s="14" t="s">
        <v>701</v>
      </c>
      <c r="B49" s="31" t="s">
        <v>702</v>
      </c>
    </row>
    <row r="50" customFormat="false" ht="30" hidden="false" customHeight="false" outlineLevel="0" collapsed="false">
      <c r="A50" s="14" t="s">
        <v>703</v>
      </c>
      <c r="B50" s="31" t="s">
        <v>704</v>
      </c>
    </row>
    <row r="51" customFormat="false" ht="15" hidden="false" customHeight="true" outlineLevel="0" collapsed="false">
      <c r="A51" s="301" t="s">
        <v>705</v>
      </c>
      <c r="B51" s="302" t="s">
        <v>706</v>
      </c>
    </row>
    <row r="52" customFormat="false" ht="15" hidden="false" customHeight="false" outlineLevel="0" collapsed="false">
      <c r="A52" s="14" t="s">
        <v>707</v>
      </c>
      <c r="B52" s="31" t="s">
        <v>708</v>
      </c>
    </row>
    <row r="53" customFormat="false" ht="15" hidden="false" customHeight="false" outlineLevel="0" collapsed="false">
      <c r="A53" s="14" t="s">
        <v>709</v>
      </c>
      <c r="B53" s="31" t="s">
        <v>710</v>
      </c>
    </row>
    <row r="54" customFormat="false" ht="15" hidden="false" customHeight="false" outlineLevel="0" collapsed="false">
      <c r="A54" s="14" t="s">
        <v>711</v>
      </c>
      <c r="B54" s="31" t="s">
        <v>712</v>
      </c>
    </row>
    <row r="55" customFormat="false" ht="15" hidden="false" customHeight="false" outlineLevel="0" collapsed="false">
      <c r="A55" s="14" t="s">
        <v>713</v>
      </c>
      <c r="B55" s="31" t="s">
        <v>714</v>
      </c>
    </row>
    <row r="56" customFormat="false" ht="15" hidden="false" customHeight="true" outlineLevel="0" collapsed="false">
      <c r="A56" s="301" t="s">
        <v>715</v>
      </c>
      <c r="B56" s="302" t="s">
        <v>716</v>
      </c>
    </row>
    <row r="57" customFormat="false" ht="17.25" hidden="false" customHeight="true" outlineLevel="0" collapsed="false">
      <c r="A57" s="14" t="s">
        <v>717</v>
      </c>
      <c r="B57" s="31" t="s">
        <v>718</v>
      </c>
    </row>
    <row r="58" customFormat="false" ht="15" hidden="false" customHeight="false" outlineLevel="0" collapsed="false">
      <c r="A58" s="14" t="s">
        <v>719</v>
      </c>
      <c r="B58" s="31" t="s">
        <v>720</v>
      </c>
    </row>
    <row r="59" customFormat="false" ht="15" hidden="false" customHeight="false" outlineLevel="0" collapsed="false">
      <c r="A59" s="14" t="s">
        <v>721</v>
      </c>
      <c r="B59" s="31" t="s">
        <v>722</v>
      </c>
    </row>
    <row r="60" customFormat="false" ht="15" hidden="false" customHeight="false" outlineLevel="0" collapsed="false">
      <c r="A60" s="303" t="s">
        <v>723</v>
      </c>
      <c r="B60" s="303" t="s">
        <v>724</v>
      </c>
    </row>
    <row r="61" customFormat="false" ht="15" hidden="false" customHeight="false" outlineLevel="0" collapsed="false">
      <c r="A61" s="4" t="s">
        <v>725</v>
      </c>
      <c r="B61" s="4" t="s">
        <v>726</v>
      </c>
    </row>
    <row r="62" customFormat="false" ht="15" hidden="false" customHeight="false" outlineLevel="0" collapsed="false">
      <c r="A62" s="4" t="s">
        <v>727</v>
      </c>
      <c r="B62" s="4" t="s">
        <v>728</v>
      </c>
    </row>
    <row r="63" customFormat="false" ht="15" hidden="false" customHeight="false" outlineLevel="0" collapsed="false">
      <c r="A63" s="303" t="s">
        <v>729</v>
      </c>
      <c r="B63" s="303" t="s">
        <v>730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4" width="6.28"/>
    <col collapsed="false" customWidth="false" hidden="false" outlineLevel="0" max="2" min="2" style="4" width="9.13"/>
    <col collapsed="false" customWidth="true" hidden="false" outlineLevel="0" max="3" min="3" style="4" width="179.42"/>
    <col collapsed="false" customWidth="false" hidden="false" outlineLevel="0" max="1024" min="4" style="4" width="9.13"/>
  </cols>
  <sheetData>
    <row r="1" customFormat="false" ht="18.75" hidden="false" customHeight="false" outlineLevel="0" collapsed="false">
      <c r="A1" s="294" t="s">
        <v>731</v>
      </c>
      <c r="B1" s="294"/>
      <c r="C1" s="294"/>
    </row>
    <row r="2" customFormat="false" ht="15" hidden="false" customHeight="false" outlineLevel="0" collapsed="false">
      <c r="A2" s="12" t="s">
        <v>732</v>
      </c>
      <c r="B2" s="11" t="s">
        <v>733</v>
      </c>
      <c r="C2" s="11"/>
    </row>
    <row r="3" customFormat="false" ht="15" hidden="false" customHeight="false" outlineLevel="0" collapsed="false">
      <c r="A3" s="32" t="n">
        <v>1</v>
      </c>
      <c r="B3" s="14" t="s">
        <v>734</v>
      </c>
      <c r="C3" s="14"/>
    </row>
    <row r="4" customFormat="false" ht="15" hidden="false" customHeight="false" outlineLevel="0" collapsed="false">
      <c r="A4" s="32" t="n">
        <v>2</v>
      </c>
      <c r="B4" s="14" t="s">
        <v>735</v>
      </c>
      <c r="C4" s="14"/>
    </row>
    <row r="5" customFormat="false" ht="15" hidden="false" customHeight="false" outlineLevel="0" collapsed="false">
      <c r="A5" s="32" t="n">
        <v>3</v>
      </c>
      <c r="B5" s="14" t="s">
        <v>736</v>
      </c>
      <c r="C5" s="14"/>
    </row>
    <row r="6" customFormat="false" ht="15" hidden="false" customHeight="false" outlineLevel="0" collapsed="false">
      <c r="A6" s="32" t="n">
        <v>4</v>
      </c>
      <c r="B6" s="14" t="s">
        <v>737</v>
      </c>
      <c r="C6" s="14"/>
    </row>
    <row r="7" customFormat="false" ht="15" hidden="false" customHeight="false" outlineLevel="0" collapsed="false">
      <c r="A7" s="32" t="n">
        <v>5</v>
      </c>
      <c r="B7" s="14" t="s">
        <v>738</v>
      </c>
      <c r="C7" s="14"/>
    </row>
    <row r="8" customFormat="false" ht="15" hidden="false" customHeight="false" outlineLevel="0" collapsed="false">
      <c r="A8" s="32" t="n">
        <v>6</v>
      </c>
      <c r="B8" s="14" t="s">
        <v>739</v>
      </c>
      <c r="C8" s="14"/>
    </row>
    <row r="9" customFormat="false" ht="15" hidden="false" customHeight="false" outlineLevel="0" collapsed="false">
      <c r="A9" s="32" t="n">
        <v>7</v>
      </c>
      <c r="B9" s="14" t="s">
        <v>740</v>
      </c>
      <c r="C9" s="14"/>
    </row>
    <row r="10" customFormat="false" ht="15" hidden="false" customHeight="false" outlineLevel="0" collapsed="false">
      <c r="A10" s="32" t="n">
        <v>8</v>
      </c>
      <c r="B10" s="14" t="s">
        <v>741</v>
      </c>
      <c r="C10" s="14"/>
    </row>
    <row r="11" customFormat="false" ht="15" hidden="false" customHeight="false" outlineLevel="0" collapsed="false">
      <c r="A11" s="32" t="n">
        <v>9</v>
      </c>
      <c r="B11" s="14" t="s">
        <v>742</v>
      </c>
      <c r="C11" s="14"/>
    </row>
    <row r="12" customFormat="false" ht="15" hidden="false" customHeight="false" outlineLevel="0" collapsed="false">
      <c r="A12" s="32" t="n">
        <v>10</v>
      </c>
      <c r="B12" s="14" t="s">
        <v>743</v>
      </c>
      <c r="C12" s="14"/>
    </row>
    <row r="13" customFormat="false" ht="15" hidden="false" customHeight="false" outlineLevel="0" collapsed="false">
      <c r="A13" s="32" t="n">
        <v>11</v>
      </c>
      <c r="B13" s="14" t="s">
        <v>744</v>
      </c>
      <c r="C13" s="14"/>
    </row>
    <row r="14" customFormat="false" ht="15" hidden="false" customHeight="false" outlineLevel="0" collapsed="false">
      <c r="A14" s="32" t="n">
        <v>12</v>
      </c>
      <c r="B14" s="14" t="s">
        <v>745</v>
      </c>
      <c r="C14" s="14"/>
    </row>
    <row r="15" customFormat="false" ht="15" hidden="false" customHeight="false" outlineLevel="0" collapsed="false">
      <c r="A15" s="32" t="n">
        <v>13</v>
      </c>
      <c r="B15" s="14" t="s">
        <v>746</v>
      </c>
      <c r="C15" s="14"/>
    </row>
    <row r="16" customFormat="false" ht="15" hidden="false" customHeight="false" outlineLevel="0" collapsed="false">
      <c r="A16" s="32" t="n">
        <v>14</v>
      </c>
      <c r="B16" s="14" t="s">
        <v>747</v>
      </c>
      <c r="C16" s="14"/>
    </row>
    <row r="17" customFormat="false" ht="15" hidden="false" customHeight="false" outlineLevel="0" collapsed="false">
      <c r="A17" s="32" t="n">
        <v>15</v>
      </c>
      <c r="B17" s="14" t="s">
        <v>748</v>
      </c>
      <c r="C17" s="14"/>
    </row>
    <row r="18" customFormat="false" ht="15" hidden="false" customHeight="false" outlineLevel="0" collapsed="false">
      <c r="A18" s="32" t="n">
        <v>16</v>
      </c>
      <c r="B18" s="14" t="s">
        <v>749</v>
      </c>
      <c r="C18" s="14"/>
    </row>
    <row r="19" customFormat="false" ht="15" hidden="false" customHeight="false" outlineLevel="0" collapsed="false">
      <c r="A19" s="32" t="n">
        <v>17</v>
      </c>
      <c r="B19" s="14" t="s">
        <v>750</v>
      </c>
      <c r="C19" s="14"/>
    </row>
    <row r="20" customFormat="false" ht="15" hidden="false" customHeight="false" outlineLevel="0" collapsed="false">
      <c r="A20" s="32" t="n">
        <v>18</v>
      </c>
      <c r="B20" s="14" t="s">
        <v>751</v>
      </c>
      <c r="C20" s="14"/>
    </row>
    <row r="21" customFormat="false" ht="15" hidden="false" customHeight="false" outlineLevel="0" collapsed="false">
      <c r="A21" s="32" t="n">
        <v>19</v>
      </c>
      <c r="B21" s="14" t="s">
        <v>752</v>
      </c>
      <c r="C21" s="14"/>
    </row>
    <row r="22" customFormat="false" ht="15" hidden="false" customHeight="false" outlineLevel="0" collapsed="false">
      <c r="A22" s="32" t="n">
        <v>20</v>
      </c>
      <c r="B22" s="14" t="s">
        <v>753</v>
      </c>
      <c r="C22" s="14"/>
    </row>
    <row r="23" customFormat="false" ht="15" hidden="false" customHeight="false" outlineLevel="0" collapsed="false">
      <c r="A23" s="32" t="n">
        <v>21</v>
      </c>
      <c r="B23" s="14" t="s">
        <v>754</v>
      </c>
      <c r="C23" s="14"/>
    </row>
    <row r="24" customFormat="false" ht="15" hidden="false" customHeight="false" outlineLevel="0" collapsed="false">
      <c r="A24" s="32" t="n">
        <v>22</v>
      </c>
      <c r="B24" s="14" t="s">
        <v>755</v>
      </c>
      <c r="C24" s="14"/>
    </row>
    <row r="25" customFormat="false" ht="15" hidden="false" customHeight="false" outlineLevel="0" collapsed="false">
      <c r="A25" s="32" t="n">
        <v>23</v>
      </c>
      <c r="B25" s="14" t="s">
        <v>756</v>
      </c>
      <c r="C25" s="14"/>
    </row>
    <row r="26" customFormat="false" ht="15" hidden="false" customHeight="false" outlineLevel="0" collapsed="false">
      <c r="A26" s="32" t="n">
        <v>24</v>
      </c>
      <c r="B26" s="14" t="s">
        <v>757</v>
      </c>
      <c r="C26" s="14"/>
    </row>
    <row r="27" customFormat="false" ht="15" hidden="false" customHeight="false" outlineLevel="0" collapsed="false">
      <c r="A27" s="32" t="n">
        <v>25</v>
      </c>
      <c r="B27" s="14" t="s">
        <v>758</v>
      </c>
      <c r="C27" s="14"/>
    </row>
    <row r="28" customFormat="false" ht="15" hidden="false" customHeight="false" outlineLevel="0" collapsed="false">
      <c r="A28" s="32" t="n">
        <v>26</v>
      </c>
      <c r="B28" s="14" t="s">
        <v>759</v>
      </c>
      <c r="C28" s="14"/>
    </row>
    <row r="29" customFormat="false" ht="15" hidden="false" customHeight="false" outlineLevel="0" collapsed="false">
      <c r="A29" s="32" t="n">
        <v>27</v>
      </c>
      <c r="B29" s="14" t="s">
        <v>760</v>
      </c>
      <c r="C29" s="14"/>
    </row>
    <row r="30" customFormat="false" ht="15" hidden="false" customHeight="false" outlineLevel="0" collapsed="false">
      <c r="A30" s="32" t="n">
        <v>28</v>
      </c>
      <c r="B30" s="14" t="s">
        <v>761</v>
      </c>
      <c r="C30" s="14"/>
    </row>
    <row r="31" customFormat="false" ht="15" hidden="false" customHeight="false" outlineLevel="0" collapsed="false">
      <c r="A31" s="32" t="n">
        <v>29</v>
      </c>
      <c r="B31" s="14" t="s">
        <v>762</v>
      </c>
      <c r="C31" s="14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9" activeCellId="0" sqref="D9"/>
    </sheetView>
  </sheetViews>
  <sheetFormatPr defaultColWidth="9.13671875" defaultRowHeight="15" zeroHeight="false" outlineLevelRow="0" outlineLevelCol="0"/>
  <cols>
    <col collapsed="false" customWidth="false" hidden="false" outlineLevel="0" max="1" min="1" style="4" width="9.13"/>
    <col collapsed="false" customWidth="true" hidden="false" outlineLevel="0" max="2" min="2" style="4" width="36.71"/>
    <col collapsed="false" customWidth="true" hidden="false" outlineLevel="0" max="3" min="3" style="4" width="14.01"/>
    <col collapsed="false" customWidth="true" hidden="false" outlineLevel="0" max="4" min="4" style="4" width="16"/>
    <col collapsed="false" customWidth="true" hidden="false" outlineLevel="0" max="5" min="5" style="4" width="19.85"/>
    <col collapsed="false" customWidth="false" hidden="false" outlineLevel="0" max="1024" min="6" style="4" width="9.13"/>
  </cols>
  <sheetData>
    <row r="1" customFormat="false" ht="18.75" hidden="false" customHeight="false" outlineLevel="0" collapsed="false">
      <c r="A1" s="294" t="s">
        <v>763</v>
      </c>
      <c r="B1" s="294"/>
      <c r="C1" s="294"/>
      <c r="D1" s="294"/>
      <c r="E1" s="294"/>
    </row>
    <row r="2" customFormat="false" ht="61.5" hidden="false" customHeight="true" outlineLevel="0" collapsed="false">
      <c r="A2" s="112" t="s">
        <v>732</v>
      </c>
      <c r="B2" s="112" t="s">
        <v>764</v>
      </c>
      <c r="C2" s="112" t="s">
        <v>765</v>
      </c>
      <c r="D2" s="112" t="s">
        <v>766</v>
      </c>
      <c r="E2" s="112" t="s">
        <v>767</v>
      </c>
    </row>
    <row r="3" customFormat="false" ht="15" hidden="false" customHeight="false" outlineLevel="0" collapsed="false">
      <c r="A3" s="304" t="s">
        <v>279</v>
      </c>
      <c r="B3" s="75" t="s">
        <v>768</v>
      </c>
      <c r="C3" s="75" t="s">
        <v>769</v>
      </c>
      <c r="D3" s="75" t="n">
        <v>1.154</v>
      </c>
      <c r="E3" s="75" t="s">
        <v>134</v>
      </c>
    </row>
    <row r="4" customFormat="false" ht="15" hidden="false" customHeight="false" outlineLevel="0" collapsed="false">
      <c r="A4" s="304" t="s">
        <v>770</v>
      </c>
      <c r="B4" s="75" t="s">
        <v>771</v>
      </c>
      <c r="C4" s="75" t="s">
        <v>150</v>
      </c>
      <c r="D4" s="75" t="s">
        <v>219</v>
      </c>
      <c r="E4" s="75" t="s">
        <v>134</v>
      </c>
    </row>
    <row r="5" customFormat="false" ht="15" hidden="false" customHeight="false" outlineLevel="0" collapsed="false">
      <c r="A5" s="304" t="s">
        <v>772</v>
      </c>
      <c r="B5" s="75" t="s">
        <v>773</v>
      </c>
      <c r="C5" s="75" t="s">
        <v>150</v>
      </c>
      <c r="D5" s="75" t="n">
        <v>0.768</v>
      </c>
      <c r="E5" s="75" t="s">
        <v>134</v>
      </c>
    </row>
    <row r="6" customFormat="false" ht="15" hidden="false" customHeight="false" outlineLevel="0" collapsed="false">
      <c r="A6" s="304" t="s">
        <v>774</v>
      </c>
      <c r="B6" s="75" t="s">
        <v>775</v>
      </c>
      <c r="C6" s="75" t="s">
        <v>150</v>
      </c>
      <c r="D6" s="75" t="n">
        <v>0.467</v>
      </c>
      <c r="E6" s="75" t="s">
        <v>134</v>
      </c>
    </row>
    <row r="7" customFormat="false" ht="15" hidden="false" customHeight="false" outlineLevel="0" collapsed="false">
      <c r="A7" s="304" t="s">
        <v>776</v>
      </c>
      <c r="B7" s="75" t="s">
        <v>777</v>
      </c>
      <c r="C7" s="75" t="s">
        <v>150</v>
      </c>
      <c r="D7" s="75" t="n">
        <v>0.34</v>
      </c>
      <c r="E7" s="75" t="s">
        <v>134</v>
      </c>
    </row>
    <row r="8" customFormat="false" ht="15" hidden="false" customHeight="false" outlineLevel="0" collapsed="false">
      <c r="A8" s="304" t="s">
        <v>778</v>
      </c>
      <c r="B8" s="75" t="s">
        <v>779</v>
      </c>
      <c r="C8" s="75" t="s">
        <v>150</v>
      </c>
      <c r="D8" s="75" t="n">
        <v>0.3</v>
      </c>
      <c r="E8" s="75" t="s">
        <v>134</v>
      </c>
    </row>
    <row r="9" customFormat="false" ht="15" hidden="false" customHeight="false" outlineLevel="0" collapsed="false">
      <c r="A9" s="304" t="s">
        <v>780</v>
      </c>
      <c r="B9" s="75" t="s">
        <v>781</v>
      </c>
      <c r="C9" s="75" t="s">
        <v>782</v>
      </c>
      <c r="D9" s="75" t="n">
        <v>0.266</v>
      </c>
      <c r="E9" s="75" t="s">
        <v>134</v>
      </c>
    </row>
    <row r="10" customFormat="false" ht="15" hidden="false" customHeight="false" outlineLevel="0" collapsed="false">
      <c r="A10" s="304" t="s">
        <v>783</v>
      </c>
      <c r="B10" s="75" t="s">
        <v>762</v>
      </c>
      <c r="C10" s="75" t="s">
        <v>784</v>
      </c>
      <c r="D10" s="75" t="s">
        <v>219</v>
      </c>
      <c r="E10" s="75" t="s">
        <v>134</v>
      </c>
    </row>
    <row r="11" customFormat="false" ht="15" hidden="false" customHeight="false" outlineLevel="0" collapsed="false">
      <c r="A11" s="304" t="s">
        <v>785</v>
      </c>
      <c r="B11" s="75" t="s">
        <v>786</v>
      </c>
      <c r="C11" s="75" t="s">
        <v>150</v>
      </c>
      <c r="D11" s="75" t="s">
        <v>219</v>
      </c>
      <c r="E11" s="75" t="s">
        <v>134</v>
      </c>
    </row>
    <row r="12" customFormat="false" ht="15" hidden="false" customHeight="false" outlineLevel="0" collapsed="false">
      <c r="A12" s="304" t="s">
        <v>787</v>
      </c>
      <c r="B12" s="75" t="s">
        <v>788</v>
      </c>
      <c r="C12" s="75" t="s">
        <v>150</v>
      </c>
      <c r="D12" s="75" t="n">
        <v>1.43</v>
      </c>
      <c r="E12" s="75" t="s">
        <v>134</v>
      </c>
    </row>
    <row r="13" customFormat="false" ht="15" hidden="false" customHeight="false" outlineLevel="0" collapsed="false">
      <c r="A13" s="304" t="s">
        <v>789</v>
      </c>
      <c r="B13" s="75" t="s">
        <v>790</v>
      </c>
      <c r="C13" s="75" t="s">
        <v>150</v>
      </c>
      <c r="D13" s="75" t="n">
        <v>1.45</v>
      </c>
      <c r="E13" s="75" t="s">
        <v>134</v>
      </c>
    </row>
    <row r="14" customFormat="false" ht="15" hidden="false" customHeight="false" outlineLevel="0" collapsed="false">
      <c r="A14" s="304" t="s">
        <v>791</v>
      </c>
      <c r="B14" s="75" t="s">
        <v>792</v>
      </c>
      <c r="C14" s="75" t="s">
        <v>150</v>
      </c>
      <c r="D14" s="75" t="n">
        <v>1.49</v>
      </c>
      <c r="E14" s="75" t="s">
        <v>134</v>
      </c>
    </row>
    <row r="15" customFormat="false" ht="15" hidden="false" customHeight="false" outlineLevel="0" collapsed="false">
      <c r="A15" s="304" t="s">
        <v>793</v>
      </c>
      <c r="B15" s="75" t="s">
        <v>794</v>
      </c>
      <c r="C15" s="75" t="s">
        <v>150</v>
      </c>
      <c r="D15" s="75" t="n">
        <v>1.47</v>
      </c>
      <c r="E15" s="75" t="s">
        <v>134</v>
      </c>
    </row>
    <row r="16" customFormat="false" ht="15" hidden="false" customHeight="false" outlineLevel="0" collapsed="false">
      <c r="A16" s="304" t="s">
        <v>795</v>
      </c>
      <c r="B16" s="75" t="s">
        <v>796</v>
      </c>
      <c r="C16" s="75" t="s">
        <v>150</v>
      </c>
      <c r="D16" s="75" t="n">
        <v>1.37</v>
      </c>
      <c r="E16" s="75" t="s">
        <v>134</v>
      </c>
    </row>
    <row r="17" customFormat="false" ht="15" hidden="false" customHeight="false" outlineLevel="0" collapsed="false">
      <c r="A17" s="304" t="s">
        <v>797</v>
      </c>
      <c r="B17" s="75" t="s">
        <v>798</v>
      </c>
      <c r="C17" s="75" t="s">
        <v>150</v>
      </c>
      <c r="D17" s="75" t="n">
        <v>1.35</v>
      </c>
      <c r="E17" s="75" t="s">
        <v>134</v>
      </c>
    </row>
    <row r="18" customFormat="false" ht="15" hidden="false" customHeight="false" outlineLevel="0" collapsed="false">
      <c r="A18" s="304" t="s">
        <v>799</v>
      </c>
      <c r="B18" s="75" t="s">
        <v>762</v>
      </c>
      <c r="C18" s="75" t="s">
        <v>784</v>
      </c>
      <c r="D18" s="75" t="s">
        <v>219</v>
      </c>
      <c r="E18" s="75" t="s">
        <v>134</v>
      </c>
    </row>
    <row r="19" customFormat="false" ht="15" hidden="false" customHeight="false" outlineLevel="0" collapsed="false">
      <c r="A19" s="304" t="s">
        <v>800</v>
      </c>
      <c r="B19" s="75" t="s">
        <v>801</v>
      </c>
      <c r="C19" s="75" t="s">
        <v>512</v>
      </c>
      <c r="D19" s="75" t="n">
        <v>0.3445</v>
      </c>
      <c r="E19" s="75" t="s">
        <v>134</v>
      </c>
    </row>
    <row r="20" customFormat="false" ht="15" hidden="false" customHeight="false" outlineLevel="0" collapsed="false">
      <c r="A20" s="304" t="s">
        <v>802</v>
      </c>
      <c r="B20" s="75" t="s">
        <v>803</v>
      </c>
      <c r="C20" s="75" t="s">
        <v>137</v>
      </c>
      <c r="D20" s="75" t="n">
        <v>0.1486</v>
      </c>
      <c r="E20" s="75" t="s">
        <v>134</v>
      </c>
    </row>
    <row r="21" customFormat="false" ht="15" hidden="false" customHeight="false" outlineLevel="0" collapsed="false">
      <c r="A21" s="304" t="s">
        <v>804</v>
      </c>
      <c r="B21" s="75" t="s">
        <v>805</v>
      </c>
      <c r="C21" s="75" t="s">
        <v>512</v>
      </c>
      <c r="D21" s="75" t="n">
        <v>0.3445</v>
      </c>
      <c r="E21" s="75" t="s">
        <v>134</v>
      </c>
    </row>
    <row r="22" customFormat="false" ht="15" hidden="false" customHeight="false" outlineLevel="0" collapsed="false">
      <c r="A22" s="304" t="s">
        <v>806</v>
      </c>
      <c r="B22" s="75" t="s">
        <v>807</v>
      </c>
      <c r="C22" s="75" t="s">
        <v>512</v>
      </c>
      <c r="D22" s="75" t="n">
        <v>0.3445</v>
      </c>
      <c r="E22" s="75" t="s">
        <v>134</v>
      </c>
    </row>
    <row r="23" customFormat="false" ht="15" hidden="false" customHeight="false" outlineLevel="0" collapsed="false">
      <c r="A23" s="304" t="s">
        <v>808</v>
      </c>
      <c r="B23" s="75" t="s">
        <v>809</v>
      </c>
      <c r="C23" s="75" t="s">
        <v>769</v>
      </c>
      <c r="D23" s="75" t="s">
        <v>219</v>
      </c>
      <c r="E23" s="75" t="s">
        <v>134</v>
      </c>
    </row>
    <row r="24" customFormat="false" ht="15" hidden="false" customHeight="false" outlineLevel="0" collapsed="false">
      <c r="A24" s="304" t="s">
        <v>810</v>
      </c>
      <c r="B24" s="75" t="s">
        <v>811</v>
      </c>
      <c r="C24" s="75" t="s">
        <v>769</v>
      </c>
      <c r="D24" s="75" t="s">
        <v>219</v>
      </c>
      <c r="E24" s="75" t="s">
        <v>134</v>
      </c>
    </row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49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false" hidden="false" outlineLevel="0" max="1" min="1" style="305" width="9.13"/>
    <col collapsed="false" customWidth="true" hidden="false" outlineLevel="0" max="2" min="2" style="4" width="118.71"/>
    <col collapsed="false" customWidth="false" hidden="false" outlineLevel="0" max="1024" min="3" style="4" width="9.13"/>
  </cols>
  <sheetData>
    <row r="1" customFormat="false" ht="18.75" hidden="false" customHeight="false" outlineLevel="0" collapsed="false">
      <c r="A1" s="306" t="s">
        <v>812</v>
      </c>
      <c r="B1" s="306"/>
    </row>
    <row r="3" customFormat="false" ht="15" hidden="false" customHeight="false" outlineLevel="0" collapsed="false">
      <c r="A3" s="307" t="s">
        <v>732</v>
      </c>
      <c r="B3" s="32" t="s">
        <v>813</v>
      </c>
    </row>
    <row r="4" customFormat="false" ht="15" hidden="false" customHeight="false" outlineLevel="0" collapsed="false">
      <c r="A4" s="308" t="s">
        <v>39</v>
      </c>
      <c r="B4" s="309" t="s">
        <v>814</v>
      </c>
    </row>
    <row r="5" customFormat="false" ht="15" hidden="false" customHeight="false" outlineLevel="0" collapsed="false">
      <c r="A5" s="308" t="s">
        <v>92</v>
      </c>
      <c r="B5" s="309" t="s">
        <v>413</v>
      </c>
    </row>
    <row r="6" customFormat="false" ht="30" hidden="false" customHeight="false" outlineLevel="0" collapsed="false">
      <c r="A6" s="308" t="s">
        <v>94</v>
      </c>
      <c r="B6" s="309" t="s">
        <v>815</v>
      </c>
    </row>
    <row r="7" customFormat="false" ht="15" hidden="false" customHeight="false" outlineLevel="0" collapsed="false">
      <c r="A7" s="308" t="s">
        <v>109</v>
      </c>
      <c r="B7" s="309" t="s">
        <v>816</v>
      </c>
    </row>
    <row r="8" customFormat="false" ht="15" hidden="false" customHeight="false" outlineLevel="0" collapsed="false">
      <c r="A8" s="308" t="s">
        <v>111</v>
      </c>
      <c r="B8" s="309" t="s">
        <v>817</v>
      </c>
    </row>
    <row r="9" customFormat="false" ht="15" hidden="false" customHeight="false" outlineLevel="0" collapsed="false">
      <c r="A9" s="308" t="s">
        <v>818</v>
      </c>
      <c r="B9" s="309" t="s">
        <v>819</v>
      </c>
    </row>
    <row r="10" customFormat="false" ht="15" hidden="false" customHeight="false" outlineLevel="0" collapsed="false">
      <c r="A10" s="308" t="s">
        <v>820</v>
      </c>
      <c r="B10" s="309" t="s">
        <v>821</v>
      </c>
    </row>
    <row r="11" customFormat="false" ht="15" hidden="false" customHeight="false" outlineLevel="0" collapsed="false">
      <c r="A11" s="308" t="s">
        <v>822</v>
      </c>
      <c r="B11" s="309" t="s">
        <v>823</v>
      </c>
    </row>
    <row r="12" customFormat="false" ht="15" hidden="false" customHeight="false" outlineLevel="0" collapsed="false">
      <c r="A12" s="308" t="s">
        <v>824</v>
      </c>
      <c r="B12" s="309" t="s">
        <v>414</v>
      </c>
    </row>
    <row r="13" customFormat="false" ht="15" hidden="false" customHeight="false" outlineLevel="0" collapsed="false">
      <c r="A13" s="308" t="s">
        <v>825</v>
      </c>
      <c r="B13" s="309" t="s">
        <v>392</v>
      </c>
    </row>
    <row r="14" customFormat="false" ht="15" hidden="false" customHeight="false" outlineLevel="0" collapsed="false">
      <c r="A14" s="308" t="s">
        <v>826</v>
      </c>
      <c r="B14" s="309" t="s">
        <v>292</v>
      </c>
    </row>
    <row r="15" customFormat="false" ht="30" hidden="false" customHeight="false" outlineLevel="0" collapsed="false">
      <c r="A15" s="308" t="s">
        <v>827</v>
      </c>
      <c r="B15" s="309" t="s">
        <v>828</v>
      </c>
    </row>
    <row r="16" customFormat="false" ht="15" hidden="false" customHeight="false" outlineLevel="0" collapsed="false">
      <c r="A16" s="308" t="s">
        <v>829</v>
      </c>
      <c r="B16" s="309" t="s">
        <v>393</v>
      </c>
    </row>
    <row r="17" customFormat="false" ht="15" hidden="false" customHeight="false" outlineLevel="0" collapsed="false">
      <c r="A17" s="308" t="s">
        <v>830</v>
      </c>
      <c r="B17" s="309" t="s">
        <v>831</v>
      </c>
    </row>
    <row r="18" customFormat="false" ht="15" hidden="false" customHeight="false" outlineLevel="0" collapsed="false">
      <c r="A18" s="308" t="s">
        <v>832</v>
      </c>
      <c r="B18" s="309" t="s">
        <v>833</v>
      </c>
    </row>
    <row r="19" customFormat="false" ht="15" hidden="false" customHeight="false" outlineLevel="0" collapsed="false">
      <c r="A19" s="308" t="s">
        <v>42</v>
      </c>
      <c r="B19" s="309" t="s">
        <v>834</v>
      </c>
    </row>
    <row r="20" customFormat="false" ht="15" hidden="false" customHeight="false" outlineLevel="0" collapsed="false">
      <c r="A20" s="308" t="s">
        <v>123</v>
      </c>
      <c r="B20" s="309" t="s">
        <v>835</v>
      </c>
    </row>
    <row r="21" customFormat="false" ht="15" hidden="false" customHeight="false" outlineLevel="0" collapsed="false">
      <c r="A21" s="308" t="s">
        <v>836</v>
      </c>
      <c r="B21" s="309" t="s">
        <v>837</v>
      </c>
    </row>
    <row r="22" customFormat="false" ht="15" hidden="false" customHeight="false" outlineLevel="0" collapsed="false">
      <c r="A22" s="308" t="s">
        <v>838</v>
      </c>
      <c r="B22" s="309" t="s">
        <v>839</v>
      </c>
    </row>
    <row r="23" customFormat="false" ht="15" hidden="false" customHeight="false" outlineLevel="0" collapsed="false">
      <c r="A23" s="308" t="s">
        <v>840</v>
      </c>
      <c r="B23" s="309" t="s">
        <v>841</v>
      </c>
    </row>
    <row r="24" customFormat="false" ht="15" hidden="false" customHeight="false" outlineLevel="0" collapsed="false">
      <c r="A24" s="308" t="s">
        <v>842</v>
      </c>
      <c r="B24" s="309" t="s">
        <v>843</v>
      </c>
    </row>
    <row r="25" customFormat="false" ht="15" hidden="false" customHeight="false" outlineLevel="0" collapsed="false">
      <c r="A25" s="308" t="s">
        <v>844</v>
      </c>
      <c r="B25" s="309" t="s">
        <v>845</v>
      </c>
    </row>
    <row r="26" customFormat="false" ht="15" hidden="false" customHeight="false" outlineLevel="0" collapsed="false">
      <c r="A26" s="308" t="s">
        <v>846</v>
      </c>
      <c r="B26" s="309" t="s">
        <v>847</v>
      </c>
    </row>
    <row r="27" customFormat="false" ht="30" hidden="false" customHeight="false" outlineLevel="0" collapsed="false">
      <c r="A27" s="308" t="s">
        <v>848</v>
      </c>
      <c r="B27" s="309" t="s">
        <v>849</v>
      </c>
    </row>
    <row r="28" customFormat="false" ht="15" hidden="false" customHeight="false" outlineLevel="0" collapsed="false">
      <c r="A28" s="308" t="s">
        <v>850</v>
      </c>
      <c r="B28" s="309" t="s">
        <v>851</v>
      </c>
    </row>
    <row r="29" customFormat="false" ht="15" hidden="false" customHeight="false" outlineLevel="0" collapsed="false">
      <c r="A29" s="308" t="s">
        <v>852</v>
      </c>
      <c r="B29" s="309" t="s">
        <v>853</v>
      </c>
    </row>
    <row r="30" customFormat="false" ht="15" hidden="false" customHeight="false" outlineLevel="0" collapsed="false">
      <c r="A30" s="308" t="s">
        <v>854</v>
      </c>
      <c r="B30" s="309" t="s">
        <v>855</v>
      </c>
    </row>
    <row r="31" customFormat="false" ht="15" hidden="false" customHeight="false" outlineLevel="0" collapsed="false">
      <c r="A31" s="308" t="s">
        <v>856</v>
      </c>
      <c r="B31" s="309" t="s">
        <v>857</v>
      </c>
    </row>
    <row r="32" customFormat="false" ht="15" hidden="false" customHeight="false" outlineLevel="0" collapsed="false">
      <c r="A32" s="308" t="s">
        <v>858</v>
      </c>
      <c r="B32" s="309" t="s">
        <v>511</v>
      </c>
    </row>
    <row r="33" customFormat="false" ht="15" hidden="false" customHeight="false" outlineLevel="0" collapsed="false">
      <c r="A33" s="308" t="s">
        <v>859</v>
      </c>
      <c r="B33" s="309" t="s">
        <v>860</v>
      </c>
    </row>
    <row r="34" customFormat="false" ht="15" hidden="false" customHeight="false" outlineLevel="0" collapsed="false">
      <c r="A34" s="308" t="s">
        <v>861</v>
      </c>
      <c r="B34" s="309" t="s">
        <v>862</v>
      </c>
    </row>
    <row r="35" customFormat="false" ht="15" hidden="false" customHeight="false" outlineLevel="0" collapsed="false">
      <c r="A35" s="308" t="s">
        <v>863</v>
      </c>
      <c r="B35" s="309" t="s">
        <v>864</v>
      </c>
    </row>
    <row r="36" customFormat="false" ht="15" hidden="false" customHeight="false" outlineLevel="0" collapsed="false">
      <c r="A36" s="308" t="s">
        <v>865</v>
      </c>
      <c r="B36" s="309" t="s">
        <v>866</v>
      </c>
    </row>
    <row r="37" customFormat="false" ht="15" hidden="false" customHeight="false" outlineLevel="0" collapsed="false">
      <c r="A37" s="308" t="s">
        <v>124</v>
      </c>
      <c r="B37" s="309" t="s">
        <v>867</v>
      </c>
    </row>
    <row r="38" customFormat="false" ht="30" hidden="false" customHeight="false" outlineLevel="0" collapsed="false">
      <c r="A38" s="308" t="s">
        <v>868</v>
      </c>
      <c r="B38" s="309" t="s">
        <v>869</v>
      </c>
    </row>
    <row r="39" customFormat="false" ht="30" hidden="false" customHeight="false" outlineLevel="0" collapsed="false">
      <c r="A39" s="308" t="s">
        <v>870</v>
      </c>
      <c r="B39" s="309" t="s">
        <v>871</v>
      </c>
    </row>
    <row r="40" customFormat="false" ht="15" hidden="false" customHeight="false" outlineLevel="0" collapsed="false">
      <c r="A40" s="308" t="s">
        <v>872</v>
      </c>
      <c r="B40" s="309" t="s">
        <v>873</v>
      </c>
    </row>
    <row r="41" customFormat="false" ht="15" hidden="false" customHeight="false" outlineLevel="0" collapsed="false">
      <c r="A41" s="308" t="s">
        <v>874</v>
      </c>
      <c r="B41" s="309" t="s">
        <v>875</v>
      </c>
    </row>
    <row r="42" customFormat="false" ht="30" hidden="false" customHeight="false" outlineLevel="0" collapsed="false">
      <c r="A42" s="308" t="s">
        <v>876</v>
      </c>
      <c r="B42" s="309" t="s">
        <v>877</v>
      </c>
    </row>
    <row r="43" customFormat="false" ht="15" hidden="false" customHeight="false" outlineLevel="0" collapsed="false">
      <c r="A43" s="308" t="s">
        <v>878</v>
      </c>
      <c r="B43" s="309" t="s">
        <v>879</v>
      </c>
    </row>
    <row r="44" customFormat="false" ht="30" hidden="false" customHeight="false" outlineLevel="0" collapsed="false">
      <c r="A44" s="308" t="s">
        <v>880</v>
      </c>
      <c r="B44" s="309" t="s">
        <v>881</v>
      </c>
    </row>
    <row r="45" customFormat="false" ht="15" hidden="false" customHeight="false" outlineLevel="0" collapsed="false">
      <c r="A45" s="308" t="s">
        <v>882</v>
      </c>
      <c r="B45" s="309" t="s">
        <v>883</v>
      </c>
    </row>
    <row r="46" customFormat="false" ht="15" hidden="false" customHeight="false" outlineLevel="0" collapsed="false">
      <c r="A46" s="308" t="s">
        <v>884</v>
      </c>
      <c r="B46" s="309" t="s">
        <v>885</v>
      </c>
    </row>
    <row r="47" customFormat="false" ht="30" hidden="false" customHeight="false" outlineLevel="0" collapsed="false">
      <c r="A47" s="308" t="s">
        <v>886</v>
      </c>
      <c r="B47" s="309" t="s">
        <v>887</v>
      </c>
    </row>
    <row r="48" customFormat="false" ht="15" hidden="false" customHeight="false" outlineLevel="0" collapsed="false">
      <c r="A48" s="308" t="s">
        <v>888</v>
      </c>
      <c r="B48" s="309" t="s">
        <v>889</v>
      </c>
    </row>
    <row r="49" customFormat="false" ht="15" hidden="false" customHeight="false" outlineLevel="0" collapsed="false">
      <c r="A49" s="308" t="s">
        <v>890</v>
      </c>
      <c r="B49" s="309" t="s">
        <v>891</v>
      </c>
    </row>
    <row r="50" customFormat="false" ht="15" hidden="false" customHeight="false" outlineLevel="0" collapsed="false">
      <c r="A50" s="308" t="s">
        <v>892</v>
      </c>
      <c r="B50" s="309" t="s">
        <v>893</v>
      </c>
    </row>
    <row r="51" customFormat="false" ht="30" hidden="false" customHeight="false" outlineLevel="0" collapsed="false">
      <c r="A51" s="308" t="s">
        <v>894</v>
      </c>
      <c r="B51" s="309" t="s">
        <v>895</v>
      </c>
    </row>
    <row r="52" customFormat="false" ht="15" hidden="false" customHeight="false" outlineLevel="0" collapsed="false">
      <c r="A52" s="308" t="s">
        <v>896</v>
      </c>
      <c r="B52" s="309" t="s">
        <v>897</v>
      </c>
    </row>
    <row r="53" customFormat="false" ht="15" hidden="false" customHeight="false" outlineLevel="0" collapsed="false">
      <c r="A53" s="308" t="s">
        <v>898</v>
      </c>
      <c r="B53" s="309" t="s">
        <v>899</v>
      </c>
    </row>
    <row r="54" customFormat="false" ht="15" hidden="false" customHeight="false" outlineLevel="0" collapsed="false">
      <c r="A54" s="308" t="s">
        <v>900</v>
      </c>
      <c r="B54" s="309" t="s">
        <v>901</v>
      </c>
    </row>
    <row r="55" customFormat="false" ht="15" hidden="false" customHeight="false" outlineLevel="0" collapsed="false">
      <c r="A55" s="308" t="s">
        <v>902</v>
      </c>
      <c r="B55" s="309" t="s">
        <v>903</v>
      </c>
    </row>
    <row r="56" customFormat="false" ht="15" hidden="false" customHeight="false" outlineLevel="0" collapsed="false">
      <c r="A56" s="308" t="s">
        <v>904</v>
      </c>
      <c r="B56" s="309" t="s">
        <v>905</v>
      </c>
    </row>
    <row r="57" customFormat="false" ht="15" hidden="false" customHeight="false" outlineLevel="0" collapsed="false">
      <c r="A57" s="308" t="s">
        <v>906</v>
      </c>
      <c r="B57" s="309" t="s">
        <v>907</v>
      </c>
    </row>
    <row r="58" customFormat="false" ht="15" hidden="false" customHeight="false" outlineLevel="0" collapsed="false">
      <c r="A58" s="308" t="s">
        <v>908</v>
      </c>
      <c r="B58" s="309" t="s">
        <v>909</v>
      </c>
    </row>
    <row r="59" customFormat="false" ht="30" hidden="false" customHeight="false" outlineLevel="0" collapsed="false">
      <c r="A59" s="308" t="s">
        <v>910</v>
      </c>
      <c r="B59" s="309" t="s">
        <v>911</v>
      </c>
    </row>
    <row r="60" customFormat="false" ht="15" hidden="false" customHeight="false" outlineLevel="0" collapsed="false">
      <c r="A60" s="308" t="s">
        <v>912</v>
      </c>
      <c r="B60" s="309" t="s">
        <v>913</v>
      </c>
    </row>
    <row r="61" customFormat="false" ht="15" hidden="false" customHeight="false" outlineLevel="0" collapsed="false">
      <c r="A61" s="308" t="s">
        <v>914</v>
      </c>
      <c r="B61" s="309" t="s">
        <v>915</v>
      </c>
    </row>
    <row r="62" customFormat="false" ht="15" hidden="false" customHeight="false" outlineLevel="0" collapsed="false">
      <c r="A62" s="308" t="s">
        <v>916</v>
      </c>
      <c r="B62" s="309" t="s">
        <v>917</v>
      </c>
    </row>
    <row r="63" customFormat="false" ht="15" hidden="false" customHeight="false" outlineLevel="0" collapsed="false">
      <c r="A63" s="308" t="s">
        <v>918</v>
      </c>
      <c r="B63" s="309" t="s">
        <v>919</v>
      </c>
    </row>
    <row r="64" customFormat="false" ht="15" hidden="false" customHeight="false" outlineLevel="0" collapsed="false">
      <c r="A64" s="308" t="s">
        <v>920</v>
      </c>
      <c r="B64" s="309" t="s">
        <v>921</v>
      </c>
    </row>
    <row r="65" customFormat="false" ht="15" hidden="false" customHeight="false" outlineLevel="0" collapsed="false">
      <c r="A65" s="308" t="s">
        <v>922</v>
      </c>
      <c r="B65" s="309" t="s">
        <v>923</v>
      </c>
    </row>
    <row r="66" customFormat="false" ht="15" hidden="false" customHeight="false" outlineLevel="0" collapsed="false">
      <c r="A66" s="308" t="s">
        <v>924</v>
      </c>
      <c r="B66" s="309" t="s">
        <v>925</v>
      </c>
    </row>
    <row r="67" customFormat="false" ht="15" hidden="false" customHeight="false" outlineLevel="0" collapsed="false">
      <c r="A67" s="308" t="s">
        <v>926</v>
      </c>
      <c r="B67" s="309" t="s">
        <v>927</v>
      </c>
    </row>
    <row r="68" customFormat="false" ht="15" hidden="false" customHeight="false" outlineLevel="0" collapsed="false">
      <c r="A68" s="308" t="s">
        <v>928</v>
      </c>
      <c r="B68" s="309" t="s">
        <v>929</v>
      </c>
    </row>
    <row r="69" customFormat="false" ht="15" hidden="false" customHeight="false" outlineLevel="0" collapsed="false">
      <c r="A69" s="308" t="s">
        <v>930</v>
      </c>
      <c r="B69" s="309" t="s">
        <v>931</v>
      </c>
    </row>
    <row r="70" customFormat="false" ht="15" hidden="false" customHeight="false" outlineLevel="0" collapsed="false">
      <c r="A70" s="308" t="s">
        <v>932</v>
      </c>
      <c r="B70" s="309" t="s">
        <v>933</v>
      </c>
    </row>
    <row r="71" customFormat="false" ht="15" hidden="false" customHeight="false" outlineLevel="0" collapsed="false">
      <c r="A71" s="308" t="s">
        <v>934</v>
      </c>
      <c r="B71" s="309" t="s">
        <v>935</v>
      </c>
    </row>
    <row r="72" customFormat="false" ht="15" hidden="false" customHeight="false" outlineLevel="0" collapsed="false">
      <c r="A72" s="308" t="s">
        <v>936</v>
      </c>
      <c r="B72" s="309" t="s">
        <v>937</v>
      </c>
    </row>
    <row r="73" customFormat="false" ht="15" hidden="false" customHeight="false" outlineLevel="0" collapsed="false">
      <c r="A73" s="308" t="s">
        <v>938</v>
      </c>
      <c r="B73" s="309" t="s">
        <v>939</v>
      </c>
    </row>
    <row r="74" customFormat="false" ht="15" hidden="false" customHeight="false" outlineLevel="0" collapsed="false">
      <c r="A74" s="308" t="s">
        <v>940</v>
      </c>
      <c r="B74" s="309" t="s">
        <v>941</v>
      </c>
    </row>
    <row r="75" customFormat="false" ht="15" hidden="false" customHeight="false" outlineLevel="0" collapsed="false">
      <c r="A75" s="308" t="s">
        <v>942</v>
      </c>
      <c r="B75" s="309" t="s">
        <v>943</v>
      </c>
    </row>
    <row r="76" customFormat="false" ht="15" hidden="false" customHeight="false" outlineLevel="0" collapsed="false">
      <c r="A76" s="308" t="s">
        <v>944</v>
      </c>
      <c r="B76" s="309" t="s">
        <v>945</v>
      </c>
    </row>
    <row r="77" customFormat="false" ht="15" hidden="false" customHeight="false" outlineLevel="0" collapsed="false">
      <c r="A77" s="308" t="s">
        <v>946</v>
      </c>
      <c r="B77" s="309" t="s">
        <v>947</v>
      </c>
    </row>
    <row r="78" customFormat="false" ht="15" hidden="false" customHeight="false" outlineLevel="0" collapsed="false">
      <c r="A78" s="308" t="s">
        <v>948</v>
      </c>
      <c r="B78" s="309" t="s">
        <v>949</v>
      </c>
    </row>
    <row r="79" customFormat="false" ht="15" hidden="false" customHeight="false" outlineLevel="0" collapsed="false">
      <c r="A79" s="308" t="s">
        <v>950</v>
      </c>
      <c r="B79" s="309" t="s">
        <v>951</v>
      </c>
    </row>
    <row r="80" customFormat="false" ht="15" hidden="false" customHeight="false" outlineLevel="0" collapsed="false">
      <c r="A80" s="308" t="s">
        <v>952</v>
      </c>
      <c r="B80" s="309" t="s">
        <v>953</v>
      </c>
    </row>
    <row r="81" customFormat="false" ht="15" hidden="false" customHeight="false" outlineLevel="0" collapsed="false">
      <c r="A81" s="308" t="s">
        <v>954</v>
      </c>
      <c r="B81" s="309" t="s">
        <v>955</v>
      </c>
    </row>
    <row r="82" customFormat="false" ht="15" hidden="false" customHeight="false" outlineLevel="0" collapsed="false">
      <c r="A82" s="308" t="s">
        <v>956</v>
      </c>
      <c r="B82" s="309" t="s">
        <v>957</v>
      </c>
    </row>
    <row r="83" customFormat="false" ht="15" hidden="false" customHeight="false" outlineLevel="0" collapsed="false">
      <c r="A83" s="308" t="s">
        <v>958</v>
      </c>
      <c r="B83" s="309" t="s">
        <v>959</v>
      </c>
    </row>
    <row r="84" customFormat="false" ht="15" hidden="false" customHeight="false" outlineLevel="0" collapsed="false">
      <c r="A84" s="308" t="s">
        <v>960</v>
      </c>
      <c r="B84" s="309" t="s">
        <v>961</v>
      </c>
    </row>
    <row r="85" customFormat="false" ht="15" hidden="false" customHeight="false" outlineLevel="0" collapsed="false">
      <c r="A85" s="308" t="s">
        <v>962</v>
      </c>
      <c r="B85" s="309" t="s">
        <v>963</v>
      </c>
    </row>
    <row r="86" customFormat="false" ht="15" hidden="false" customHeight="false" outlineLevel="0" collapsed="false">
      <c r="A86" s="308" t="s">
        <v>964</v>
      </c>
      <c r="B86" s="309" t="s">
        <v>965</v>
      </c>
    </row>
    <row r="87" customFormat="false" ht="30" hidden="false" customHeight="false" outlineLevel="0" collapsed="false">
      <c r="A87" s="308" t="s">
        <v>966</v>
      </c>
      <c r="B87" s="309" t="s">
        <v>967</v>
      </c>
    </row>
    <row r="88" customFormat="false" ht="15" hidden="false" customHeight="false" outlineLevel="0" collapsed="false">
      <c r="A88" s="308" t="s">
        <v>968</v>
      </c>
      <c r="B88" s="309" t="s">
        <v>969</v>
      </c>
    </row>
    <row r="89" customFormat="false" ht="15" hidden="false" customHeight="false" outlineLevel="0" collapsed="false">
      <c r="A89" s="308" t="s">
        <v>970</v>
      </c>
      <c r="B89" s="309" t="s">
        <v>971</v>
      </c>
    </row>
    <row r="90" customFormat="false" ht="15" hidden="false" customHeight="false" outlineLevel="0" collapsed="false">
      <c r="A90" s="308" t="s">
        <v>972</v>
      </c>
      <c r="B90" s="309" t="s">
        <v>973</v>
      </c>
    </row>
    <row r="91" customFormat="false" ht="15" hidden="false" customHeight="false" outlineLevel="0" collapsed="false">
      <c r="A91" s="308" t="s">
        <v>974</v>
      </c>
      <c r="B91" s="309" t="s">
        <v>975</v>
      </c>
    </row>
    <row r="92" customFormat="false" ht="15" hidden="false" customHeight="false" outlineLevel="0" collapsed="false">
      <c r="A92" s="308" t="s">
        <v>976</v>
      </c>
      <c r="B92" s="309" t="s">
        <v>977</v>
      </c>
    </row>
    <row r="93" customFormat="false" ht="15" hidden="false" customHeight="false" outlineLevel="0" collapsed="false">
      <c r="A93" s="308" t="s">
        <v>978</v>
      </c>
      <c r="B93" s="309" t="s">
        <v>979</v>
      </c>
    </row>
    <row r="94" customFormat="false" ht="15" hidden="false" customHeight="false" outlineLevel="0" collapsed="false">
      <c r="A94" s="308" t="s">
        <v>980</v>
      </c>
      <c r="B94" s="309" t="s">
        <v>981</v>
      </c>
    </row>
    <row r="95" customFormat="false" ht="15" hidden="false" customHeight="false" outlineLevel="0" collapsed="false">
      <c r="A95" s="308" t="s">
        <v>982</v>
      </c>
      <c r="B95" s="309" t="s">
        <v>983</v>
      </c>
    </row>
    <row r="96" customFormat="false" ht="15" hidden="false" customHeight="false" outlineLevel="0" collapsed="false">
      <c r="A96" s="308" t="s">
        <v>984</v>
      </c>
      <c r="B96" s="309" t="s">
        <v>985</v>
      </c>
    </row>
    <row r="97" customFormat="false" ht="15" hidden="false" customHeight="false" outlineLevel="0" collapsed="false">
      <c r="A97" s="308" t="s">
        <v>986</v>
      </c>
      <c r="B97" s="309" t="s">
        <v>987</v>
      </c>
    </row>
    <row r="98" customFormat="false" ht="15" hidden="false" customHeight="false" outlineLevel="0" collapsed="false">
      <c r="A98" s="308" t="s">
        <v>988</v>
      </c>
      <c r="B98" s="309" t="s">
        <v>989</v>
      </c>
    </row>
    <row r="99" customFormat="false" ht="15" hidden="false" customHeight="false" outlineLevel="0" collapsed="false">
      <c r="A99" s="308" t="s">
        <v>990</v>
      </c>
      <c r="B99" s="309" t="s">
        <v>991</v>
      </c>
    </row>
    <row r="100" customFormat="false" ht="15" hidden="false" customHeight="false" outlineLevel="0" collapsed="false">
      <c r="A100" s="308" t="s">
        <v>992</v>
      </c>
      <c r="B100" s="309" t="s">
        <v>993</v>
      </c>
    </row>
    <row r="101" customFormat="false" ht="15" hidden="false" customHeight="false" outlineLevel="0" collapsed="false">
      <c r="A101" s="308" t="s">
        <v>994</v>
      </c>
      <c r="B101" s="309" t="s">
        <v>995</v>
      </c>
    </row>
    <row r="102" customFormat="false" ht="15" hidden="false" customHeight="false" outlineLevel="0" collapsed="false">
      <c r="A102" s="308" t="s">
        <v>996</v>
      </c>
      <c r="B102" s="309" t="s">
        <v>997</v>
      </c>
    </row>
    <row r="103" customFormat="false" ht="15" hidden="false" customHeight="false" outlineLevel="0" collapsed="false">
      <c r="A103" s="308" t="s">
        <v>998</v>
      </c>
      <c r="B103" s="309" t="s">
        <v>999</v>
      </c>
    </row>
    <row r="104" customFormat="false" ht="15" hidden="false" customHeight="false" outlineLevel="0" collapsed="false">
      <c r="A104" s="308" t="s">
        <v>1000</v>
      </c>
      <c r="B104" s="309" t="s">
        <v>1001</v>
      </c>
    </row>
    <row r="105" customFormat="false" ht="15" hidden="false" customHeight="false" outlineLevel="0" collapsed="false">
      <c r="A105" s="308" t="s">
        <v>1002</v>
      </c>
      <c r="B105" s="309" t="s">
        <v>1003</v>
      </c>
    </row>
    <row r="106" customFormat="false" ht="15" hidden="false" customHeight="false" outlineLevel="0" collapsed="false">
      <c r="A106" s="308" t="s">
        <v>1004</v>
      </c>
      <c r="B106" s="309" t="s">
        <v>1005</v>
      </c>
    </row>
    <row r="107" customFormat="false" ht="15" hidden="false" customHeight="false" outlineLevel="0" collapsed="false">
      <c r="A107" s="308" t="s">
        <v>1006</v>
      </c>
      <c r="B107" s="309" t="s">
        <v>1007</v>
      </c>
    </row>
    <row r="108" customFormat="false" ht="15" hidden="false" customHeight="false" outlineLevel="0" collapsed="false">
      <c r="A108" s="308" t="s">
        <v>1008</v>
      </c>
      <c r="B108" s="309" t="s">
        <v>1009</v>
      </c>
    </row>
    <row r="109" customFormat="false" ht="15" hidden="false" customHeight="false" outlineLevel="0" collapsed="false">
      <c r="A109" s="308" t="s">
        <v>1010</v>
      </c>
      <c r="B109" s="309" t="s">
        <v>1011</v>
      </c>
    </row>
    <row r="110" customFormat="false" ht="15" hidden="false" customHeight="false" outlineLevel="0" collapsed="false">
      <c r="A110" s="308" t="s">
        <v>1012</v>
      </c>
      <c r="B110" s="309" t="s">
        <v>1013</v>
      </c>
    </row>
    <row r="111" customFormat="false" ht="15" hidden="false" customHeight="false" outlineLevel="0" collapsed="false">
      <c r="A111" s="308" t="s">
        <v>1014</v>
      </c>
      <c r="B111" s="309" t="s">
        <v>1015</v>
      </c>
    </row>
    <row r="112" customFormat="false" ht="30" hidden="false" customHeight="false" outlineLevel="0" collapsed="false">
      <c r="A112" s="308" t="s">
        <v>1016</v>
      </c>
      <c r="B112" s="309" t="s">
        <v>1017</v>
      </c>
    </row>
    <row r="113" customFormat="false" ht="30" hidden="false" customHeight="false" outlineLevel="0" collapsed="false">
      <c r="A113" s="308" t="s">
        <v>1018</v>
      </c>
      <c r="B113" s="309" t="s">
        <v>1019</v>
      </c>
    </row>
    <row r="114" customFormat="false" ht="15" hidden="false" customHeight="false" outlineLevel="0" collapsed="false">
      <c r="A114" s="308" t="s">
        <v>1020</v>
      </c>
      <c r="B114" s="309" t="s">
        <v>1021</v>
      </c>
    </row>
    <row r="115" customFormat="false" ht="15" hidden="false" customHeight="false" outlineLevel="0" collapsed="false">
      <c r="A115" s="308" t="s">
        <v>1022</v>
      </c>
      <c r="B115" s="309" t="s">
        <v>1023</v>
      </c>
    </row>
    <row r="116" customFormat="false" ht="15" hidden="false" customHeight="false" outlineLevel="0" collapsed="false">
      <c r="A116" s="308" t="s">
        <v>1024</v>
      </c>
      <c r="B116" s="309" t="s">
        <v>1025</v>
      </c>
    </row>
    <row r="117" customFormat="false" ht="15" hidden="false" customHeight="false" outlineLevel="0" collapsed="false">
      <c r="A117" s="308" t="s">
        <v>1026</v>
      </c>
      <c r="B117" s="309" t="s">
        <v>1027</v>
      </c>
    </row>
    <row r="118" customFormat="false" ht="15" hidden="false" customHeight="false" outlineLevel="0" collapsed="false">
      <c r="A118" s="308" t="s">
        <v>1028</v>
      </c>
      <c r="B118" s="309" t="s">
        <v>1029</v>
      </c>
    </row>
    <row r="119" customFormat="false" ht="15" hidden="false" customHeight="false" outlineLevel="0" collapsed="false">
      <c r="A119" s="308" t="s">
        <v>1030</v>
      </c>
      <c r="B119" s="309" t="s">
        <v>1031</v>
      </c>
    </row>
    <row r="120" customFormat="false" ht="30" hidden="false" customHeight="false" outlineLevel="0" collapsed="false">
      <c r="A120" s="308" t="s">
        <v>1032</v>
      </c>
      <c r="B120" s="309" t="s">
        <v>1033</v>
      </c>
    </row>
    <row r="121" customFormat="false" ht="15" hidden="false" customHeight="false" outlineLevel="0" collapsed="false">
      <c r="A121" s="308" t="s">
        <v>1034</v>
      </c>
      <c r="B121" s="309" t="s">
        <v>1035</v>
      </c>
    </row>
    <row r="122" customFormat="false" ht="15" hidden="false" customHeight="false" outlineLevel="0" collapsed="false">
      <c r="A122" s="308" t="s">
        <v>1036</v>
      </c>
      <c r="B122" s="309" t="s">
        <v>1037</v>
      </c>
    </row>
    <row r="123" customFormat="false" ht="30" hidden="false" customHeight="false" outlineLevel="0" collapsed="false">
      <c r="A123" s="308" t="s">
        <v>1038</v>
      </c>
      <c r="B123" s="309" t="s">
        <v>1039</v>
      </c>
    </row>
    <row r="124" customFormat="false" ht="15" hidden="false" customHeight="false" outlineLevel="0" collapsed="false">
      <c r="A124" s="308" t="s">
        <v>1040</v>
      </c>
      <c r="B124" s="309" t="s">
        <v>1041</v>
      </c>
    </row>
    <row r="125" customFormat="false" ht="15" hidden="false" customHeight="false" outlineLevel="0" collapsed="false">
      <c r="A125" s="308" t="s">
        <v>1042</v>
      </c>
      <c r="B125" s="309" t="s">
        <v>1043</v>
      </c>
    </row>
    <row r="126" customFormat="false" ht="15" hidden="false" customHeight="false" outlineLevel="0" collapsed="false">
      <c r="A126" s="308" t="s">
        <v>1044</v>
      </c>
      <c r="B126" s="309" t="s">
        <v>1045</v>
      </c>
    </row>
    <row r="127" customFormat="false" ht="15" hidden="false" customHeight="false" outlineLevel="0" collapsed="false">
      <c r="A127" s="308" t="s">
        <v>1046</v>
      </c>
      <c r="B127" s="309" t="s">
        <v>1047</v>
      </c>
    </row>
    <row r="128" customFormat="false" ht="30" hidden="false" customHeight="false" outlineLevel="0" collapsed="false">
      <c r="A128" s="308" t="s">
        <v>1048</v>
      </c>
      <c r="B128" s="309" t="s">
        <v>1049</v>
      </c>
    </row>
    <row r="129" customFormat="false" ht="30" hidden="false" customHeight="false" outlineLevel="0" collapsed="false">
      <c r="A129" s="308" t="s">
        <v>1050</v>
      </c>
      <c r="B129" s="309" t="s">
        <v>1051</v>
      </c>
    </row>
    <row r="130" customFormat="false" ht="15" hidden="false" customHeight="false" outlineLevel="0" collapsed="false">
      <c r="A130" s="308" t="s">
        <v>1052</v>
      </c>
      <c r="B130" s="309" t="s">
        <v>1053</v>
      </c>
    </row>
    <row r="131" customFormat="false" ht="15" hidden="false" customHeight="false" outlineLevel="0" collapsed="false">
      <c r="A131" s="308" t="s">
        <v>1054</v>
      </c>
      <c r="B131" s="309" t="s">
        <v>1055</v>
      </c>
    </row>
    <row r="132" customFormat="false" ht="15" hidden="false" customHeight="false" outlineLevel="0" collapsed="false">
      <c r="A132" s="308" t="s">
        <v>1056</v>
      </c>
      <c r="B132" s="309" t="s">
        <v>1057</v>
      </c>
    </row>
    <row r="133" customFormat="false" ht="15" hidden="false" customHeight="false" outlineLevel="0" collapsed="false">
      <c r="A133" s="308" t="s">
        <v>1058</v>
      </c>
      <c r="B133" s="309" t="s">
        <v>1059</v>
      </c>
    </row>
    <row r="134" customFormat="false" ht="15" hidden="false" customHeight="false" outlineLevel="0" collapsed="false">
      <c r="A134" s="308" t="s">
        <v>1060</v>
      </c>
      <c r="B134" s="309" t="s">
        <v>1061</v>
      </c>
    </row>
    <row r="135" customFormat="false" ht="15" hidden="false" customHeight="false" outlineLevel="0" collapsed="false">
      <c r="A135" s="308" t="s">
        <v>1062</v>
      </c>
      <c r="B135" s="309" t="s">
        <v>1063</v>
      </c>
    </row>
    <row r="136" customFormat="false" ht="15" hidden="false" customHeight="false" outlineLevel="0" collapsed="false">
      <c r="A136" s="308" t="s">
        <v>1064</v>
      </c>
      <c r="B136" s="309" t="s">
        <v>1065</v>
      </c>
    </row>
    <row r="137" customFormat="false" ht="15" hidden="false" customHeight="false" outlineLevel="0" collapsed="false">
      <c r="A137" s="308" t="s">
        <v>1066</v>
      </c>
      <c r="B137" s="309" t="s">
        <v>1067</v>
      </c>
    </row>
    <row r="138" customFormat="false" ht="15" hidden="false" customHeight="false" outlineLevel="0" collapsed="false">
      <c r="A138" s="308" t="s">
        <v>1068</v>
      </c>
      <c r="B138" s="309" t="s">
        <v>1069</v>
      </c>
    </row>
    <row r="139" customFormat="false" ht="15" hidden="false" customHeight="false" outlineLevel="0" collapsed="false">
      <c r="A139" s="308" t="s">
        <v>1070</v>
      </c>
      <c r="B139" s="309" t="s">
        <v>1071</v>
      </c>
    </row>
    <row r="140" customFormat="false" ht="15" hidden="false" customHeight="false" outlineLevel="0" collapsed="false">
      <c r="A140" s="308" t="s">
        <v>1072</v>
      </c>
      <c r="B140" s="309" t="s">
        <v>1073</v>
      </c>
    </row>
    <row r="141" customFormat="false" ht="15" hidden="false" customHeight="false" outlineLevel="0" collapsed="false">
      <c r="A141" s="308" t="s">
        <v>1074</v>
      </c>
      <c r="B141" s="309" t="s">
        <v>1075</v>
      </c>
    </row>
    <row r="142" customFormat="false" ht="15" hidden="false" customHeight="false" outlineLevel="0" collapsed="false">
      <c r="A142" s="308" t="s">
        <v>1076</v>
      </c>
      <c r="B142" s="309" t="s">
        <v>1077</v>
      </c>
    </row>
    <row r="143" customFormat="false" ht="15" hidden="false" customHeight="false" outlineLevel="0" collapsed="false">
      <c r="A143" s="308" t="s">
        <v>1078</v>
      </c>
      <c r="B143" s="309" t="s">
        <v>1079</v>
      </c>
    </row>
    <row r="144" customFormat="false" ht="15" hidden="false" customHeight="false" outlineLevel="0" collapsed="false">
      <c r="A144" s="308" t="s">
        <v>1080</v>
      </c>
      <c r="B144" s="309" t="s">
        <v>1081</v>
      </c>
    </row>
    <row r="145" customFormat="false" ht="15" hidden="false" customHeight="false" outlineLevel="0" collapsed="false">
      <c r="A145" s="308" t="s">
        <v>1082</v>
      </c>
      <c r="B145" s="309" t="s">
        <v>1083</v>
      </c>
    </row>
    <row r="146" customFormat="false" ht="15" hidden="false" customHeight="false" outlineLevel="0" collapsed="false">
      <c r="A146" s="308" t="s">
        <v>1084</v>
      </c>
      <c r="B146" s="309" t="s">
        <v>1085</v>
      </c>
    </row>
    <row r="147" customFormat="false" ht="15" hidden="false" customHeight="false" outlineLevel="0" collapsed="false">
      <c r="A147" s="308" t="s">
        <v>1086</v>
      </c>
      <c r="B147" s="309" t="s">
        <v>1087</v>
      </c>
    </row>
    <row r="148" customFormat="false" ht="15" hidden="false" customHeight="false" outlineLevel="0" collapsed="false">
      <c r="A148" s="308" t="s">
        <v>1088</v>
      </c>
      <c r="B148" s="309" t="s">
        <v>1089</v>
      </c>
    </row>
    <row r="149" customFormat="false" ht="15" hidden="false" customHeight="false" outlineLevel="0" collapsed="false">
      <c r="A149" s="308" t="s">
        <v>1090</v>
      </c>
      <c r="B149" s="309" t="s">
        <v>1091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38"/>
  <sheetViews>
    <sheetView showFormulas="false" showGridLines="true" showRowColHeaders="true" showZeros="true" rightToLeft="false" tabSelected="false" showOutlineSymbols="true" defaultGridColor="true" view="normal" topLeftCell="A31" colorId="64" zoomScale="75" zoomScaleNormal="75" zoomScalePageLayoutView="100" workbookViewId="0">
      <selection pane="topLeft" activeCell="L11" activeCellId="0" sqref="L11"/>
    </sheetView>
  </sheetViews>
  <sheetFormatPr defaultColWidth="9.13671875" defaultRowHeight="15" zeroHeight="false" outlineLevelRow="0" outlineLevelCol="0"/>
  <cols>
    <col collapsed="false" customWidth="true" hidden="false" outlineLevel="0" max="1" min="1" style="4" width="6.57"/>
    <col collapsed="false" customWidth="true" hidden="false" outlineLevel="0" max="2" min="2" style="4" width="28.3"/>
    <col collapsed="false" customWidth="true" hidden="false" outlineLevel="0" max="3" min="3" style="4" width="13.86"/>
    <col collapsed="false" customWidth="true" hidden="false" outlineLevel="0" max="4" min="4" style="4" width="19.85"/>
    <col collapsed="false" customWidth="true" hidden="false" outlineLevel="0" max="5" min="5" style="4" width="16.14"/>
    <col collapsed="false" customWidth="true" hidden="false" outlineLevel="0" max="6" min="6" style="4" width="18.12"/>
    <col collapsed="false" customWidth="true" hidden="false" outlineLevel="0" max="7" min="7" style="4" width="15.42"/>
    <col collapsed="false" customWidth="true" hidden="false" outlineLevel="0" max="8" min="8" style="4" width="20.86"/>
    <col collapsed="false" customWidth="true" hidden="false" outlineLevel="0" max="9" min="9" style="4" width="10.58"/>
    <col collapsed="false" customWidth="true" hidden="false" outlineLevel="0" max="10" min="10" style="4" width="11.71"/>
    <col collapsed="false" customWidth="true" hidden="false" outlineLevel="0" max="11" min="11" style="4" width="9"/>
    <col collapsed="false" customWidth="true" hidden="false" outlineLevel="0" max="12" min="12" style="4" width="14.01"/>
    <col collapsed="false" customWidth="true" hidden="false" outlineLevel="0" max="13" min="13" style="4" width="14.69"/>
    <col collapsed="false" customWidth="true" hidden="false" outlineLevel="0" max="15" min="14" style="4" width="18.12"/>
    <col collapsed="false" customWidth="false" hidden="false" outlineLevel="0" max="1023" min="16" style="4" width="9.13"/>
  </cols>
  <sheetData>
    <row r="1" customFormat="false" ht="75.75" hidden="false" customHeight="true" outlineLevel="0" collapsed="false">
      <c r="C1" s="81" t="s">
        <v>161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customFormat="false" ht="40.35" hidden="false" customHeight="true" outlineLevel="0" collapsed="false">
      <c r="A2" s="82" t="s">
        <v>32</v>
      </c>
      <c r="B2" s="83" t="s">
        <v>34</v>
      </c>
      <c r="C2" s="84" t="s">
        <v>162</v>
      </c>
      <c r="D2" s="84"/>
      <c r="E2" s="82" t="s">
        <v>163</v>
      </c>
      <c r="F2" s="82"/>
      <c r="G2" s="82"/>
      <c r="H2" s="82"/>
      <c r="I2" s="84" t="s">
        <v>164</v>
      </c>
      <c r="J2" s="84"/>
      <c r="K2" s="84"/>
      <c r="L2" s="84" t="s">
        <v>59</v>
      </c>
      <c r="M2" s="84"/>
      <c r="N2" s="84"/>
      <c r="O2" s="84"/>
    </row>
    <row r="3" customFormat="false" ht="52.5" hidden="false" customHeight="true" outlineLevel="0" collapsed="false">
      <c r="A3" s="82"/>
      <c r="B3" s="83"/>
      <c r="C3" s="85" t="s">
        <v>35</v>
      </c>
      <c r="D3" s="85" t="s">
        <v>36</v>
      </c>
      <c r="E3" s="82" t="s">
        <v>40</v>
      </c>
      <c r="F3" s="82" t="s">
        <v>43</v>
      </c>
      <c r="G3" s="85" t="s">
        <v>46</v>
      </c>
      <c r="H3" s="85" t="s">
        <v>48</v>
      </c>
      <c r="I3" s="85" t="s">
        <v>165</v>
      </c>
      <c r="J3" s="85" t="s">
        <v>166</v>
      </c>
      <c r="K3" s="85" t="s">
        <v>167</v>
      </c>
      <c r="L3" s="86" t="s">
        <v>40</v>
      </c>
      <c r="M3" s="86" t="s">
        <v>43</v>
      </c>
      <c r="N3" s="86" t="s">
        <v>46</v>
      </c>
      <c r="O3" s="86" t="s">
        <v>48</v>
      </c>
    </row>
    <row r="4" customFormat="false" ht="67.9" hidden="false" customHeight="true" outlineLevel="0" collapsed="false">
      <c r="A4" s="87" t="n">
        <v>1</v>
      </c>
      <c r="B4" s="88" t="str">
        <f aca="false">'2 Перечень БУ'!B4</f>
        <v>Администрация Воскресенского сельского поселения Савинского муниципального района Ивановской области</v>
      </c>
      <c r="C4" s="89" t="n">
        <f aca="false">'2 Перечень БУ'!D4</f>
        <v>3711017303</v>
      </c>
      <c r="D4" s="89" t="str">
        <f aca="false">'2 Перечень БУ'!E4</f>
        <v>155720,Ивановская область, Савинский район, с.Воскресенское, ул. Советская,д.16</v>
      </c>
      <c r="E4" s="89" t="str">
        <f aca="false">'2 Перечень БУ'!F4</f>
        <v>Курочкин Александр Олегович</v>
      </c>
      <c r="F4" s="89" t="str">
        <f aca="false">'2 Перечень БУ'!G4</f>
        <v>глава поселения</v>
      </c>
      <c r="G4" s="89" t="str">
        <f aca="false">'2 Перечень БУ'!H4</f>
        <v>8(49356)95199</v>
      </c>
      <c r="H4" s="89" t="str">
        <f aca="false">'2 Перечень БУ'!I4</f>
        <v>voskradmsmr@mail.ru</v>
      </c>
      <c r="I4" s="90" t="n">
        <f aca="false">'2 Перечень БУ'!J4</f>
        <v>0</v>
      </c>
      <c r="J4" s="90" t="n">
        <f aca="false">'2 Перечень БУ'!K4</f>
        <v>0</v>
      </c>
      <c r="K4" s="90" t="n">
        <f aca="false">'2 Перечень БУ'!L4</f>
        <v>0</v>
      </c>
      <c r="L4" s="90" t="n">
        <f aca="false">'2 Перечень БУ'!M4</f>
        <v>0</v>
      </c>
      <c r="M4" s="90" t="n">
        <f aca="false">'2 Перечень БУ'!N4</f>
        <v>0</v>
      </c>
      <c r="N4" s="90" t="str">
        <f aca="false">'2 Перечень БУ'!O4</f>
        <v>8(49356)95199</v>
      </c>
      <c r="O4" s="90" t="str">
        <f aca="false">'2 Перечень БУ'!P4</f>
        <v>voskradmsmr@mail.ru</v>
      </c>
    </row>
    <row r="5" customFormat="false" ht="64.9" hidden="false" customHeight="true" outlineLevel="0" collapsed="false">
      <c r="A5" s="91" t="n">
        <f aca="false">A4+1</f>
        <v>2</v>
      </c>
      <c r="B5" s="89" t="str">
        <f aca="false">'2 Перечень БУ'!B5</f>
        <v>Администрация Архиповского сельского поселения</v>
      </c>
      <c r="C5" s="91" t="n">
        <f aca="false">'2 Перечень БУ'!D5</f>
        <v>3711017416</v>
      </c>
      <c r="D5" s="89" t="str">
        <f aca="false">'2 Перечень БУ'!E5</f>
        <v>155700, Ивановская область Савинский район село Архиповка улица Советская д.3</v>
      </c>
      <c r="E5" s="89" t="str">
        <f aca="false">'2 Перечень БУ'!F5</f>
        <v>Челышева Галина Евгеньевна</v>
      </c>
      <c r="F5" s="89" t="str">
        <f aca="false">'2 Перечень БУ'!G5</f>
        <v>Глава Архиповского сельского поселения</v>
      </c>
      <c r="G5" s="89" t="str">
        <f aca="false">'2 Перечень БУ'!H5</f>
        <v>8(49356)9-61-94</v>
      </c>
      <c r="H5" s="89" t="str">
        <f aca="false">'2 Перечень БУ'!I5</f>
        <v>arhipovka@mail,ru</v>
      </c>
      <c r="I5" s="90" t="n">
        <f aca="false">'2 Перечень БУ'!J5</f>
        <v>0</v>
      </c>
      <c r="J5" s="90" t="n">
        <f aca="false">'2 Перечень БУ'!K5</f>
        <v>0</v>
      </c>
      <c r="K5" s="90" t="n">
        <f aca="false">'2 Перечень БУ'!L5</f>
        <v>0</v>
      </c>
      <c r="L5" s="90" t="str">
        <f aca="false">'2 Перечень БУ'!M5</f>
        <v>Седунина Кира Евгеньевна</v>
      </c>
      <c r="M5" s="90" t="str">
        <f aca="false">'2 Перечень БУ'!N5</f>
        <v>делопроизводитель</v>
      </c>
      <c r="N5" s="90" t="str">
        <f aca="false">'2 Перечень БУ'!O5</f>
        <v>8(49356)9-61-94</v>
      </c>
      <c r="O5" s="90" t="str">
        <f aca="false">'2 Перечень БУ'!P5</f>
        <v>arhipovka@mail,ru</v>
      </c>
    </row>
    <row r="6" customFormat="false" ht="66.4" hidden="false" customHeight="true" outlineLevel="0" collapsed="false">
      <c r="A6" s="91" t="n">
        <f aca="false">A5+1</f>
        <v>3</v>
      </c>
      <c r="B6" s="89" t="str">
        <f aca="false">'2 Перечень БУ'!B6</f>
        <v>Администрация Вознесенского сельского поселения</v>
      </c>
      <c r="C6" s="91" t="n">
        <f aca="false">'2 Перечень БУ'!D6</f>
        <v>3711017261</v>
      </c>
      <c r="D6" s="89" t="str">
        <f aca="false">'2 Перечень БУ'!E6</f>
        <v>155714, Ивановская область, Савинский район, с.Вознесенье, ул.Центральная, д.45</v>
      </c>
      <c r="E6" s="89" t="str">
        <f aca="false">'2 Перечень БУ'!F6</f>
        <v>Пашкова Надежда Руфовна</v>
      </c>
      <c r="F6" s="89" t="str">
        <f aca="false">'2 Перечень БУ'!G6</f>
        <v>Глава Вознесенского сельского поселения</v>
      </c>
      <c r="G6" s="89" t="str">
        <f aca="false">'2 Перечень БУ'!H6</f>
        <v>8(49356)9-31-30</v>
      </c>
      <c r="H6" s="89" t="str">
        <f aca="false">'2 Перечень БУ'!I6</f>
        <v>voznadm@bk.ru</v>
      </c>
      <c r="I6" s="90" t="n">
        <f aca="false">'2 Перечень БУ'!J6</f>
        <v>0</v>
      </c>
      <c r="J6" s="90" t="n">
        <f aca="false">'2 Перечень БУ'!K6</f>
        <v>0</v>
      </c>
      <c r="K6" s="90" t="n">
        <f aca="false">'2 Перечень БУ'!L6</f>
        <v>0</v>
      </c>
      <c r="L6" s="89" t="str">
        <f aca="false">'2 Перечень БУ'!M6</f>
        <v>Виноградова Надежда Юрьевна</v>
      </c>
      <c r="M6" s="89" t="str">
        <f aca="false">'2 Перечень БУ'!N6</f>
        <v>Ведущий специалист</v>
      </c>
      <c r="N6" s="89" t="str">
        <f aca="false">'2 Перечень БУ'!O6</f>
        <v>8(49356)9-31-30</v>
      </c>
      <c r="O6" s="89" t="str">
        <f aca="false">'2 Перечень БУ'!P6</f>
        <v>voznadm@bk.ru</v>
      </c>
    </row>
    <row r="7" customFormat="false" ht="61.15" hidden="false" customHeight="true" outlineLevel="0" collapsed="false">
      <c r="A7" s="91" t="n">
        <f aca="false">A6+1</f>
        <v>4</v>
      </c>
      <c r="B7" s="89" t="str">
        <f aca="false">'2 Перечень БУ'!B7</f>
        <v>Администрация Горячевского сельского поселения Савинского Муниципального района Ивановской области</v>
      </c>
      <c r="C7" s="91" t="n">
        <f aca="false">'2 Перечень БУ'!D7</f>
        <v>3711017350</v>
      </c>
      <c r="D7" s="89" t="str">
        <f aca="false">'2 Перечень БУ'!E7</f>
        <v>155723 Ивановская  область Савинский район д.Горячево  ул. Бреховская  д.5</v>
      </c>
      <c r="E7" s="89" t="str">
        <f aca="false">'2 Перечень БУ'!F7</f>
        <v>Семина Марина Александровна</v>
      </c>
      <c r="F7" s="89" t="str">
        <f aca="false">'2 Перечень БУ'!G7</f>
        <v>Исполняющий полномочия главы  Горячевского сельского поселения</v>
      </c>
      <c r="G7" s="89" t="str">
        <f aca="false">'2 Перечень БУ'!H7</f>
        <v>8(49356) 9-43-19</v>
      </c>
      <c r="H7" s="89" t="str">
        <f aca="false">'2 Перечень БУ'!I7</f>
        <v>goryachevoselo@yandex.ru</v>
      </c>
      <c r="I7" s="90" t="n">
        <f aca="false">'2 Перечень БУ'!J7</f>
        <v>0</v>
      </c>
      <c r="J7" s="90" t="n">
        <f aca="false">'2 Перечень БУ'!K7</f>
        <v>0</v>
      </c>
      <c r="K7" s="90" t="n">
        <f aca="false">'2 Перечень БУ'!L7</f>
        <v>0</v>
      </c>
      <c r="L7" s="89" t="n">
        <f aca="false">'2 Перечень БУ'!M7</f>
        <v>0</v>
      </c>
      <c r="M7" s="89" t="n">
        <f aca="false">'2 Перечень БУ'!N7</f>
        <v>0</v>
      </c>
      <c r="N7" s="89" t="n">
        <f aca="false">'2 Перечень БУ'!O7</f>
        <v>0</v>
      </c>
      <c r="O7" s="89" t="n">
        <f aca="false">'2 Перечень БУ'!P7</f>
        <v>0</v>
      </c>
    </row>
    <row r="8" customFormat="false" ht="73.9" hidden="false" customHeight="true" outlineLevel="0" collapsed="false">
      <c r="A8" s="91" t="n">
        <f aca="false">A7+1</f>
        <v>5</v>
      </c>
      <c r="B8" s="89" t="str">
        <f aca="false">'2 Перечень БУ'!B8</f>
        <v>Администрация Савинского муниципального района Ивановской области</v>
      </c>
      <c r="C8" s="91" t="n">
        <f aca="false">'2 Перечень БУ'!D8</f>
        <v>3722002235</v>
      </c>
      <c r="D8" s="89" t="str">
        <f aca="false">'2 Перечень БУ'!E8</f>
        <v>155710, Ивановская область, Савинский район, поселок Савино, улица Первомайская, дом 22</v>
      </c>
      <c r="E8" s="89" t="str">
        <f aca="false">'2 Перечень БУ'!F8</f>
        <v>Кондратьева Светлана Борисовна</v>
      </c>
      <c r="F8" s="89" t="str">
        <f aca="false">'2 Перечень БУ'!G8</f>
        <v>Начальник административно-организационного управления</v>
      </c>
      <c r="G8" s="89" t="n">
        <f aca="false">'2 Перечень БУ'!H8</f>
        <v>84935691404</v>
      </c>
      <c r="H8" s="89" t="str">
        <f aca="false">'2 Перечень БУ'!I8</f>
        <v>adm-savino@ivreg.ru </v>
      </c>
      <c r="I8" s="90" t="n">
        <f aca="false">'2 Перечень БУ'!J8</f>
        <v>0</v>
      </c>
      <c r="J8" s="90" t="n">
        <f aca="false">'2 Перечень БУ'!K8</f>
        <v>0</v>
      </c>
      <c r="K8" s="90" t="n">
        <f aca="false">'2 Перечень БУ'!L8</f>
        <v>0</v>
      </c>
      <c r="L8" s="90" t="str">
        <f aca="false">'2 Перечень БУ'!M8</f>
        <v>Петряева Надежда Сергеевна</v>
      </c>
      <c r="M8" s="90" t="str">
        <f aca="false">'2 Перечень БУ'!N8</f>
        <v>Главный специалист</v>
      </c>
      <c r="N8" s="90" t="n">
        <f aca="false">'2 Перечень БУ'!O8</f>
        <v>84935691388</v>
      </c>
      <c r="O8" s="90" t="str">
        <f aca="false">'2 Перечень БУ'!P8</f>
        <v>petryaeva.ns@mail.ru </v>
      </c>
    </row>
    <row r="9" customFormat="false" ht="70.9" hidden="false" customHeight="true" outlineLevel="0" collapsed="false">
      <c r="A9" s="91" t="n">
        <f aca="false">A8+1</f>
        <v>6</v>
      </c>
      <c r="B9" s="89" t="str">
        <f aca="false">'2 Перечень БУ'!B9</f>
        <v>Администрация Савинского сельского поселения</v>
      </c>
      <c r="C9" s="91" t="n">
        <f aca="false">'2 Перечень БУ'!D9</f>
        <v>3711017342</v>
      </c>
      <c r="D9" s="89" t="str">
        <f aca="false">'2 Перечень БУ'!E9</f>
        <v>155710, Ивановская область, Савинскийр-н, п. Савино, ул. Первомайская, д. 22</v>
      </c>
      <c r="E9" s="89" t="str">
        <f aca="false">'2 Перечень БУ'!F9</f>
        <v>Королькова Ирина Николаевна</v>
      </c>
      <c r="F9" s="89" t="str">
        <f aca="false">'2 Перечень БУ'!G9</f>
        <v>Глава Савинского сельского поселения</v>
      </c>
      <c r="G9" s="89" t="str">
        <f aca="false">'2 Перечень БУ'!H9</f>
        <v>8(49356)9-16-07</v>
      </c>
      <c r="H9" s="89" t="str">
        <f aca="false">'2 Перечень БУ'!I9</f>
        <v>savinoselo@rg37.ru</v>
      </c>
      <c r="I9" s="90" t="n">
        <f aca="false">'2 Перечень БУ'!J9</f>
        <v>0</v>
      </c>
      <c r="J9" s="90" t="n">
        <f aca="false">'2 Перечень БУ'!K9</f>
        <v>0</v>
      </c>
      <c r="K9" s="90" t="n">
        <f aca="false">'2 Перечень БУ'!L9</f>
        <v>0</v>
      </c>
      <c r="L9" s="90" t="str">
        <f aca="false">'2 Перечень БУ'!M9</f>
        <v>Попова Светлана Владимировна</v>
      </c>
      <c r="M9" s="90" t="str">
        <f aca="false">'2 Перечень БУ'!N9</f>
        <v>Главный специалист</v>
      </c>
      <c r="N9" s="90" t="str">
        <f aca="false">'2 Перечень БУ'!O9</f>
        <v>8(49356)9-16-07</v>
      </c>
      <c r="O9" s="90" t="str">
        <f aca="false">'2 Перечень БУ'!P9</f>
        <v>savinoselo@rg37.ru</v>
      </c>
    </row>
    <row r="10" customFormat="false" ht="75" hidden="false" customHeight="false" outlineLevel="0" collapsed="false">
      <c r="A10" s="91" t="n">
        <f aca="false">A9+1</f>
        <v>7</v>
      </c>
      <c r="B10" s="92" t="str">
        <f aca="false">'2 Перечень БУ'!B10</f>
        <v>МБОУ "Вознесенская СОШ"</v>
      </c>
      <c r="C10" s="91" t="n">
        <f aca="false">'2 Перечень БУ'!D10</f>
        <v>3722001552</v>
      </c>
      <c r="D10" s="89" t="str">
        <f aca="false">'2 Перечень БУ'!E10</f>
        <v>155714,  Ивановская область,  Савинский   район, с. Вознесенье,  ул. Центральная, д.19</v>
      </c>
      <c r="E10" s="89" t="str">
        <f aca="false">'2 Перечень БУ'!F10</f>
        <v>Виноградов Юрий </v>
      </c>
      <c r="F10" s="89" t="str">
        <f aca="false">'2 Перечень БУ'!G10</f>
        <v>Помощник по хозяйству</v>
      </c>
      <c r="G10" s="89" t="str">
        <f aca="false">'2 Перечень БУ'!H10</f>
        <v>8(49356)93110</v>
      </c>
      <c r="H10" s="89" t="str">
        <f aca="false">'2 Перечень БУ'!I10</f>
        <v>Voznesenskajshkola@yandex.ru</v>
      </c>
      <c r="I10" s="90" t="n">
        <f aca="false">'2 Перечень БУ'!J10</f>
        <v>0</v>
      </c>
      <c r="J10" s="90" t="n">
        <f aca="false">'2 Перечень БУ'!K10</f>
        <v>0</v>
      </c>
      <c r="K10" s="90" t="n">
        <f aca="false">'2 Перечень БУ'!L10</f>
        <v>0</v>
      </c>
      <c r="L10" s="90" t="n">
        <f aca="false">'2 Перечень БУ'!M10</f>
        <v>0</v>
      </c>
      <c r="M10" s="90" t="n">
        <f aca="false">'2 Перечень БУ'!N10</f>
        <v>0</v>
      </c>
      <c r="N10" s="90" t="n">
        <f aca="false">'2 Перечень БУ'!O10</f>
        <v>0</v>
      </c>
      <c r="O10" s="90" t="n">
        <f aca="false">'2 Перечень БУ'!P10</f>
        <v>0</v>
      </c>
    </row>
    <row r="11" customFormat="false" ht="50.65" hidden="false" customHeight="true" outlineLevel="0" collapsed="false">
      <c r="A11" s="91" t="n">
        <f aca="false">A10+1</f>
        <v>8</v>
      </c>
      <c r="B11" s="93" t="str">
        <f aca="false">'2 Перечень БУ'!B11</f>
        <v>МБОУ Савинская средняя школа</v>
      </c>
      <c r="C11" s="91" t="n">
        <f aca="false">'2 Перечень БУ'!D11</f>
        <v>3722002732</v>
      </c>
      <c r="D11" s="89" t="str">
        <f aca="false">'2 Перечень БУ'!E11</f>
        <v>155710, Ивановская область п.Савино ул.Садовая дом 1</v>
      </c>
      <c r="E11" s="89" t="str">
        <f aca="false">'2 Перечень БУ'!F11</f>
        <v>Власова Светлана Михайловна</v>
      </c>
      <c r="F11" s="89" t="str">
        <f aca="false">'2 Перечень БУ'!G11</f>
        <v>директор</v>
      </c>
      <c r="G11" s="89" t="str">
        <f aca="false">'2 Перечень БУ'!H11</f>
        <v>8(49356)94514</v>
      </c>
      <c r="H11" s="89" t="str">
        <f aca="false">'2 Перечень БУ'!I11</f>
        <v>savinskaya_ssh@ivreg.ru </v>
      </c>
      <c r="I11" s="90" t="n">
        <f aca="false">'2 Перечень БУ'!J11</f>
        <v>0</v>
      </c>
      <c r="J11" s="90" t="n">
        <f aca="false">'2 Перечень БУ'!K11</f>
        <v>0</v>
      </c>
      <c r="K11" s="90" t="n">
        <f aca="false">'2 Перечень БУ'!L11</f>
        <v>0</v>
      </c>
      <c r="L11" s="90" t="str">
        <f aca="false">'2 Перечень БУ'!M11</f>
        <v>Власова Светлана Михайловна</v>
      </c>
      <c r="M11" s="90" t="str">
        <f aca="false">'2 Перечень БУ'!N11</f>
        <v>директор</v>
      </c>
      <c r="N11" s="90" t="str">
        <f aca="false">'2 Перечень БУ'!O11</f>
        <v>8(49356)94514</v>
      </c>
      <c r="O11" s="90" t="str">
        <f aca="false">'2 Перечень БУ'!P11</f>
        <v>savinskaya_ssh@ivreg.ru </v>
      </c>
    </row>
    <row r="12" customFormat="false" ht="60" hidden="false" customHeight="false" outlineLevel="0" collapsed="false">
      <c r="A12" s="91" t="n">
        <f aca="false">A11+1</f>
        <v>9</v>
      </c>
      <c r="B12" s="92" t="str">
        <f aca="false">'2 Перечень БУ'!B12</f>
        <v>МБУДО ЦДО</v>
      </c>
      <c r="C12" s="91" t="n">
        <f aca="false">'2 Перечень БУ'!D12</f>
        <v>3722003133</v>
      </c>
      <c r="D12" s="89" t="str">
        <f aca="false">'2 Перечень БУ'!E12</f>
        <v>155710, Ивановская обл, Савинский район, п. Савино ул. Первомайская д.9</v>
      </c>
      <c r="E12" s="89" t="str">
        <f aca="false">'2 Перечень БУ'!F12</f>
        <v>Филатова Елена Николаевна</v>
      </c>
      <c r="F12" s="89" t="str">
        <f aca="false">'2 Перечень БУ'!G12</f>
        <v>директор</v>
      </c>
      <c r="G12" s="89" t="str">
        <f aca="false">'2 Перечень БУ'!H12</f>
        <v>8 (49356)9-13-45</v>
      </c>
      <c r="H12" s="89" t="str">
        <f aca="false">'2 Перечень БУ'!I12</f>
        <v>cdo_savino@ivreg.ru</v>
      </c>
      <c r="I12" s="90" t="n">
        <f aca="false">'2 Перечень БУ'!J12</f>
        <v>0</v>
      </c>
      <c r="J12" s="90" t="n">
        <f aca="false">'2 Перечень БУ'!K12</f>
        <v>0</v>
      </c>
      <c r="K12" s="90" t="n">
        <f aca="false">'2 Перечень БУ'!L12</f>
        <v>0</v>
      </c>
      <c r="L12" s="89" t="str">
        <f aca="false">'2 Перечень БУ'!M12</f>
        <v>Филатова Елена Николаевна</v>
      </c>
      <c r="M12" s="89" t="str">
        <f aca="false">'2 Перечень БУ'!N12</f>
        <v>директор</v>
      </c>
      <c r="N12" s="89" t="str">
        <f aca="false">'2 Перечень БУ'!O12</f>
        <v>8 (49356)9-13-45</v>
      </c>
      <c r="O12" s="89" t="str">
        <f aca="false">'2 Перечень БУ'!P12</f>
        <v>cdo_savino@ivreg.ru</v>
      </c>
    </row>
    <row r="13" customFormat="false" ht="54.4" hidden="false" customHeight="true" outlineLevel="0" collapsed="false">
      <c r="A13" s="91" t="n">
        <f aca="false">A12+1</f>
        <v>10</v>
      </c>
      <c r="B13" s="93" t="str">
        <f aca="false">'2 Перечень БУ'!B13</f>
        <v>Муниципальное бюджетное учреждение "Савинский спортивный комплекс "Атлант""</v>
      </c>
      <c r="C13" s="91" t="n">
        <f aca="false">'2 Перечень БУ'!D13</f>
        <v>3722003091</v>
      </c>
      <c r="D13" s="89" t="str">
        <f aca="false">'2 Перечень БУ'!E13</f>
        <v>155710 Ивановская обл. Савинский р-н, д.Шестуниха, ул.Молодежная, 12</v>
      </c>
      <c r="E13" s="89" t="str">
        <f aca="false">'2 Перечень БУ'!F13</f>
        <v>Романов Андрей Александрович</v>
      </c>
      <c r="F13" s="89" t="str">
        <f aca="false">'2 Перечень БУ'!G13</f>
        <v>электрик</v>
      </c>
      <c r="G13" s="89" t="str">
        <f aca="false">'2 Перечень БУ'!H13</f>
        <v>8(49356)91658</v>
      </c>
      <c r="H13" s="89" t="str">
        <f aca="false">'2 Перечень БУ'!I13</f>
        <v>savino.atlant@yandex.ru</v>
      </c>
      <c r="I13" s="90" t="n">
        <f aca="false">'2 Перечень БУ'!J13</f>
        <v>0</v>
      </c>
      <c r="J13" s="90" t="n">
        <f aca="false">'2 Перечень БУ'!K13</f>
        <v>0</v>
      </c>
      <c r="K13" s="90" t="n">
        <f aca="false">'2 Перечень БУ'!L13</f>
        <v>0</v>
      </c>
      <c r="L13" s="90" t="n">
        <f aca="false">'2 Перечень БУ'!M13</f>
        <v>0</v>
      </c>
      <c r="M13" s="90" t="n">
        <f aca="false">'2 Перечень БУ'!N13</f>
        <v>0</v>
      </c>
      <c r="N13" s="90" t="str">
        <f aca="false">'2 Перечень БУ'!O13</f>
        <v>8(49356)91658</v>
      </c>
      <c r="O13" s="90" t="str">
        <f aca="false">'2 Перечень БУ'!P13</f>
        <v>savino.atlant@yandex.ru</v>
      </c>
    </row>
    <row r="14" customFormat="false" ht="67.15" hidden="false" customHeight="true" outlineLevel="0" collapsed="false">
      <c r="A14" s="91" t="n">
        <f aca="false">A13+1</f>
        <v>11</v>
      </c>
      <c r="B14" s="93" t="str">
        <f aca="false">'2 Перечень БУ'!B14</f>
        <v>Муниципальное казённое дошкольное образовательное учреждение Агрофенинский детский сад</v>
      </c>
      <c r="C14" s="91" t="n">
        <f aca="false">'2 Перечень БУ'!D14</f>
        <v>3722002891</v>
      </c>
      <c r="D14" s="89" t="str">
        <f aca="false">'2 Перечень БУ'!E14</f>
        <v>155714, Ивановская область, Савинский район, с. Агрофенино, ул. Центральная, д.2</v>
      </c>
      <c r="E14" s="89" t="str">
        <f aca="false">'2 Перечень БУ'!F14</f>
        <v>Нечаева Елена Владимировна</v>
      </c>
      <c r="F14" s="89" t="str">
        <f aca="false">'2 Перечень БУ'!G14</f>
        <v>заведующая</v>
      </c>
      <c r="G14" s="89" t="n">
        <f aca="false">'2 Перечень БУ'!H14</f>
        <v>84935693192</v>
      </c>
      <c r="H14" s="89" t="str">
        <f aca="false">'2 Перечень БУ'!I14</f>
        <v>agrofeninskiy_ds@ivreg.ru</v>
      </c>
      <c r="I14" s="90" t="n">
        <f aca="false">'2 Перечень БУ'!J14</f>
        <v>0</v>
      </c>
      <c r="J14" s="90" t="n">
        <f aca="false">'2 Перечень БУ'!K14</f>
        <v>0</v>
      </c>
      <c r="K14" s="90" t="n">
        <f aca="false">'2 Перечень БУ'!L14</f>
        <v>0</v>
      </c>
      <c r="L14" s="90" t="str">
        <f aca="false">'2 Перечень БУ'!M14</f>
        <v>Нечаева Елена Владимировна</v>
      </c>
      <c r="M14" s="90" t="str">
        <f aca="false">'2 Перечень БУ'!N14</f>
        <v>заведующая</v>
      </c>
      <c r="N14" s="90" t="n">
        <f aca="false">'2 Перечень БУ'!O14</f>
        <v>84935693192</v>
      </c>
      <c r="O14" s="90" t="str">
        <f aca="false">'2 Перечень БУ'!P14</f>
        <v>agrofeninskiy_ds@ivreg.ru</v>
      </c>
    </row>
    <row r="15" customFormat="false" ht="71.65" hidden="false" customHeight="true" outlineLevel="0" collapsed="false">
      <c r="A15" s="91" t="n">
        <f aca="false">A14+1</f>
        <v>12</v>
      </c>
      <c r="B15" s="92" t="str">
        <f aca="false">'2 Перечень БУ'!B15</f>
        <v>МКДОУ Архиповский детский сад</v>
      </c>
      <c r="C15" s="91" t="n">
        <f aca="false">'2 Перечень БУ'!D15</f>
        <v>3722002901</v>
      </c>
      <c r="D15" s="89" t="str">
        <f aca="false">'2 Перечень БУ'!E15</f>
        <v>155700, Ивановская область, Савинский район, село Архиповка, переулок Школьный, дом 2</v>
      </c>
      <c r="E15" s="89" t="str">
        <f aca="false">'2 Перечень БУ'!F15</f>
        <v>Барышникова Татьяна Рафаиловна</v>
      </c>
      <c r="F15" s="89" t="str">
        <f aca="false">'2 Перечень БУ'!G15</f>
        <v>заведующая</v>
      </c>
      <c r="G15" s="89" t="str">
        <f aca="false">'2 Перечень БУ'!H15</f>
        <v>8(49356)9-61-35</v>
      </c>
      <c r="H15" s="89" t="str">
        <f aca="false">'2 Перечень БУ'!I15</f>
        <v>baryshnickowa.t@yandex.ru</v>
      </c>
      <c r="I15" s="90" t="n">
        <f aca="false">'2 Перечень БУ'!J15</f>
        <v>0</v>
      </c>
      <c r="J15" s="90" t="n">
        <f aca="false">'2 Перечень БУ'!K15</f>
        <v>0</v>
      </c>
      <c r="K15" s="90" t="n">
        <f aca="false">'2 Перечень БУ'!L15</f>
        <v>0</v>
      </c>
      <c r="L15" s="90" t="n">
        <f aca="false">'2 Перечень БУ'!M15</f>
        <v>0</v>
      </c>
      <c r="M15" s="90" t="n">
        <f aca="false">'2 Перечень БУ'!N15</f>
        <v>0</v>
      </c>
      <c r="N15" s="90" t="n">
        <f aca="false">'2 Перечень БУ'!O15</f>
        <v>0</v>
      </c>
      <c r="O15" s="90" t="n">
        <f aca="false">'2 Перечень БУ'!P15</f>
        <v>0</v>
      </c>
    </row>
    <row r="16" customFormat="false" ht="64.15" hidden="false" customHeight="true" outlineLevel="0" collapsed="false">
      <c r="A16" s="91" t="n">
        <f aca="false">A15+1</f>
        <v>13</v>
      </c>
      <c r="B16" s="93" t="str">
        <f aca="false">'2 Перечень БУ'!B16</f>
        <v>Муниципальное казённое дошкольное образовательное учреждение Воскресенский детский сад</v>
      </c>
      <c r="C16" s="91" t="n">
        <f aca="false">'2 Перечень БУ'!D16</f>
        <v>3711016155</v>
      </c>
      <c r="D16" s="89" t="str">
        <f aca="false">'2 Перечень БУ'!E16</f>
        <v>155720, Ивановская обл., Савинский район, с. Воскресенское, ул. Пионерская д.10</v>
      </c>
      <c r="E16" s="89" t="str">
        <f aca="false">'2 Перечень БУ'!F16</f>
        <v>Тарасова Марина Юрьевна</v>
      </c>
      <c r="F16" s="89" t="str">
        <f aca="false">'2 Перечень БУ'!G16</f>
        <v>заведующая</v>
      </c>
      <c r="G16" s="89" t="n">
        <f aca="false">'2 Перечень БУ'!H16</f>
        <v>89106926406</v>
      </c>
      <c r="H16" s="89" t="str">
        <f aca="false">'2 Перечень БУ'!I16</f>
        <v>voskresenskiy_ds@ivreg.ru</v>
      </c>
      <c r="I16" s="90" t="n">
        <f aca="false">'2 Перечень БУ'!J16</f>
        <v>0</v>
      </c>
      <c r="J16" s="90" t="n">
        <f aca="false">'2 Перечень БУ'!K16</f>
        <v>0</v>
      </c>
      <c r="K16" s="90" t="n">
        <f aca="false">'2 Перечень БУ'!L16</f>
        <v>0</v>
      </c>
      <c r="L16" s="90" t="str">
        <f aca="false">'2 Перечень БУ'!M16</f>
        <v>Тарасова Марина Юрьевна</v>
      </c>
      <c r="M16" s="90" t="str">
        <f aca="false">'2 Перечень БУ'!N16</f>
        <v>заведующая</v>
      </c>
      <c r="N16" s="90" t="n">
        <f aca="false">'2 Перечень БУ'!O16</f>
        <v>89106926406</v>
      </c>
      <c r="O16" s="90" t="str">
        <f aca="false">'2 Перечень БУ'!P16</f>
        <v>voskresenskiy_ds@ivreg.ru</v>
      </c>
    </row>
    <row r="17" customFormat="false" ht="64.9" hidden="false" customHeight="true" outlineLevel="0" collapsed="false">
      <c r="A17" s="91" t="n">
        <f aca="false">A16+1</f>
        <v>14</v>
      </c>
      <c r="B17" s="93" t="str">
        <f aca="false">'2 Перечень БУ'!B17</f>
        <v>Муниципальное казённое дошкольное образовательное учреждение Савинский детский сад № 1</v>
      </c>
      <c r="C17" s="91" t="n">
        <f aca="false">'2 Перечень БУ'!D17</f>
        <v>3722003253</v>
      </c>
      <c r="D17" s="89" t="str">
        <f aca="false">'2 Перечень БУ'!E17</f>
        <v>155710 Ивановская область, Савинский район, п. Савино, улица Советская, дом 19</v>
      </c>
      <c r="E17" s="89" t="str">
        <f aca="false">'2 Перечень БУ'!F17</f>
        <v>Тростина Валентина Петровна</v>
      </c>
      <c r="F17" s="89" t="str">
        <f aca="false">'2 Перечень БУ'!G17</f>
        <v>заведующая</v>
      </c>
      <c r="G17" s="89" t="n">
        <f aca="false">'2 Перечень БУ'!H17</f>
        <v>84935691557</v>
      </c>
      <c r="H17" s="89" t="str">
        <f aca="false">'2 Перечень БУ'!I17</f>
        <v>savinomdou1@yandex.ru</v>
      </c>
      <c r="I17" s="90" t="n">
        <f aca="false">'2 Перечень БУ'!J17</f>
        <v>0</v>
      </c>
      <c r="J17" s="90" t="n">
        <f aca="false">'2 Перечень БУ'!K17</f>
        <v>0</v>
      </c>
      <c r="K17" s="90" t="n">
        <f aca="false">'2 Перечень БУ'!L17</f>
        <v>0</v>
      </c>
      <c r="L17" s="89" t="str">
        <f aca="false">'2 Перечень БУ'!M17</f>
        <v>Тростина Валентина Петровна</v>
      </c>
      <c r="M17" s="89" t="str">
        <f aca="false">'2 Перечень БУ'!N17</f>
        <v>заведующая</v>
      </c>
      <c r="N17" s="89" t="n">
        <f aca="false">'2 Перечень БУ'!O17</f>
        <v>84935691557</v>
      </c>
      <c r="O17" s="89" t="str">
        <f aca="false">'2 Перечень БУ'!P17</f>
        <v>savinomdou1@yandex.ru</v>
      </c>
    </row>
    <row r="18" customFormat="false" ht="50.65" hidden="false" customHeight="true" outlineLevel="0" collapsed="false">
      <c r="A18" s="91" t="n">
        <f aca="false">A17+1</f>
        <v>15</v>
      </c>
      <c r="B18" s="93" t="str">
        <f aca="false">'2 Перечень БУ'!B18</f>
        <v>Муниципальное казённое дошкольное образовательное учреждение Савинский детский сад № 2</v>
      </c>
      <c r="C18" s="91" t="n">
        <f aca="false">'2 Перечень БУ'!D18</f>
        <v>3722002845</v>
      </c>
      <c r="D18" s="89" t="str">
        <f aca="false">'2 Перечень БУ'!E18</f>
        <v>155710 Ивановская область, Савинский район, п. Савино, ул. Первомайская, д.46</v>
      </c>
      <c r="E18" s="89" t="str">
        <f aca="false">'2 Перечень БУ'!F18</f>
        <v>Вожжева Ольга Владимировна</v>
      </c>
      <c r="F18" s="89" t="str">
        <f aca="false">'2 Перечень БУ'!G18</f>
        <v>заведующая</v>
      </c>
      <c r="G18" s="89" t="str">
        <f aca="false">'2 Перечень БУ'!H18</f>
        <v>8(49356)9-11-53</v>
      </c>
      <c r="H18" s="89" t="str">
        <f aca="false">'2 Перечень БУ'!I18</f>
        <v>savinskiy_ds2@ivreg.ru</v>
      </c>
      <c r="I18" s="90" t="n">
        <f aca="false">'2 Перечень БУ'!J18</f>
        <v>0</v>
      </c>
      <c r="J18" s="90" t="n">
        <f aca="false">'2 Перечень БУ'!K18</f>
        <v>0</v>
      </c>
      <c r="K18" s="90" t="n">
        <f aca="false">'2 Перечень БУ'!L18</f>
        <v>0</v>
      </c>
      <c r="L18" s="89" t="str">
        <f aca="false">'2 Перечень БУ'!M18</f>
        <v>Вожжева Ольга Владимировна</v>
      </c>
      <c r="M18" s="89" t="str">
        <f aca="false">'2 Перечень БУ'!N18</f>
        <v>заведующая</v>
      </c>
      <c r="N18" s="89" t="str">
        <f aca="false">'2 Перечень БУ'!O18</f>
        <v>8(49356)9-11-53</v>
      </c>
      <c r="O18" s="89" t="str">
        <f aca="false">'2 Перечень БУ'!P18</f>
        <v>savinskiy_ds2@ivreg.ru</v>
      </c>
    </row>
    <row r="19" customFormat="false" ht="67.9" hidden="false" customHeight="true" outlineLevel="0" collapsed="false">
      <c r="A19" s="91" t="n">
        <f aca="false">A18+1</f>
        <v>16</v>
      </c>
      <c r="B19" s="93" t="str">
        <f aca="false">'2 Перечень БУ'!B19</f>
        <v>Муниципальное казённое дошкольное образовательное учреждение Савинский детский сад № 3</v>
      </c>
      <c r="C19" s="91" t="n">
        <f aca="false">'2 Перечень БУ'!D19</f>
        <v>3722003246</v>
      </c>
      <c r="D19" s="89" t="str">
        <f aca="false">'2 Перечень БУ'!E19</f>
        <v>155710, Ивановская область, Савинский район, п. Савино, переулок Швейный, дом 2А</v>
      </c>
      <c r="E19" s="89" t="str">
        <f aca="false">'2 Перечень БУ'!F19</f>
        <v>Груздева Валентина Михайловна</v>
      </c>
      <c r="F19" s="89" t="str">
        <f aca="false">'2 Перечень БУ'!G19</f>
        <v>Заведующая</v>
      </c>
      <c r="G19" s="89" t="str">
        <f aca="false">'2 Перечень БУ'!H19</f>
        <v>8(49356)9-12-52</v>
      </c>
      <c r="H19" s="89" t="str">
        <f aca="false">'2 Перечень БУ'!I19</f>
        <v>savinskiy_ds3@ivreg.ru</v>
      </c>
      <c r="I19" s="90" t="n">
        <f aca="false">'2 Перечень БУ'!J19</f>
        <v>0</v>
      </c>
      <c r="J19" s="90" t="n">
        <f aca="false">'2 Перечень БУ'!K19</f>
        <v>0</v>
      </c>
      <c r="K19" s="90" t="n">
        <f aca="false">'2 Перечень БУ'!L19</f>
        <v>0</v>
      </c>
      <c r="L19" s="89" t="str">
        <f aca="false">'2 Перечень БУ'!M19</f>
        <v>Груздева Валентина Михайловна</v>
      </c>
      <c r="M19" s="89" t="str">
        <f aca="false">'2 Перечень БУ'!N19</f>
        <v>Заведующая</v>
      </c>
      <c r="N19" s="89" t="str">
        <f aca="false">'2 Перечень БУ'!O19</f>
        <v>8(49356)9-12-52</v>
      </c>
      <c r="O19" s="89" t="str">
        <f aca="false">'2 Перечень БУ'!P19</f>
        <v>savinskiy_ds3@ivreg.ru</v>
      </c>
    </row>
    <row r="20" customFormat="false" ht="52.15" hidden="false" customHeight="true" outlineLevel="0" collapsed="false">
      <c r="A20" s="91" t="n">
        <f aca="false">A19+1</f>
        <v>17</v>
      </c>
      <c r="B20" s="93" t="str">
        <f aca="false">'2 Перечень БУ'!B20</f>
        <v>Муниципальное казённое общеобразовательное учреждение Архиповская средняя школа</v>
      </c>
      <c r="C20" s="91" t="n">
        <f aca="false">'2 Перечень БУ'!D20</f>
        <v>3722002813</v>
      </c>
      <c r="D20" s="89" t="str">
        <f aca="false">'2 Перечень БУ'!E20</f>
        <v>155700, Ивановская обл., Савинский р-н, с. Архиповка, ул. Советская, д.14</v>
      </c>
      <c r="E20" s="89" t="str">
        <f aca="false">'2 Перечень БУ'!F20</f>
        <v>Нечаев Константин Александрович</v>
      </c>
      <c r="F20" s="89" t="str">
        <f aca="false">'2 Перечень БУ'!G20</f>
        <v>завхоз</v>
      </c>
      <c r="G20" s="89" t="n">
        <f aca="false">'2 Перечень БУ'!H20</f>
        <v>89106909650</v>
      </c>
      <c r="H20" s="89" t="str">
        <f aca="false">'2 Перечень БУ'!I20</f>
        <v>nechaev.konstantin2017@mail.ru</v>
      </c>
      <c r="I20" s="90" t="n">
        <f aca="false">'2 Перечень БУ'!J20</f>
        <v>0</v>
      </c>
      <c r="J20" s="90" t="n">
        <f aca="false">'2 Перечень БУ'!K20</f>
        <v>0</v>
      </c>
      <c r="K20" s="90" t="n">
        <f aca="false">'2 Перечень БУ'!L20</f>
        <v>0</v>
      </c>
      <c r="L20" s="89" t="str">
        <f aca="false">'2 Перечень БУ'!M20</f>
        <v>Мурыгина Татьяна Геннадьевна</v>
      </c>
      <c r="M20" s="89" t="str">
        <f aca="false">'2 Перечень БУ'!N20</f>
        <v>директор</v>
      </c>
      <c r="N20" s="89" t="n">
        <f aca="false">'2 Перечень БУ'!O20</f>
        <v>84935696217</v>
      </c>
      <c r="O20" s="89" t="str">
        <f aca="false">'2 Перечень БУ'!P20</f>
        <v>school2-2007@yandex.ru</v>
      </c>
    </row>
    <row r="21" customFormat="false" ht="63.4" hidden="false" customHeight="true" outlineLevel="0" collapsed="false">
      <c r="A21" s="91" t="n">
        <f aca="false">A20+1</f>
        <v>18</v>
      </c>
      <c r="B21" s="93" t="str">
        <f aca="false">'2 Перечень БУ'!B21</f>
        <v>Муниципальное казённое общеобразовательное учреждение Воскресенская средняя школа</v>
      </c>
      <c r="C21" s="91" t="n">
        <f aca="false">'2 Перечень БУ'!D21</f>
        <v>3722002877</v>
      </c>
      <c r="D21" s="89" t="str">
        <f aca="false">'2 Перечень БУ'!E21</f>
        <v>155720, Ивановская область, Савинский район, с. Воскресенское, ул. Школьная, д.3</v>
      </c>
      <c r="E21" s="89" t="str">
        <f aca="false">'2 Перечень БУ'!F21</f>
        <v>Мишурова Ольга Николаевна</v>
      </c>
      <c r="F21" s="89" t="str">
        <f aca="false">'2 Перечень БУ'!G21</f>
        <v>Директор</v>
      </c>
      <c r="G21" s="89" t="str">
        <f aca="false">'2 Перечень БУ'!H21</f>
        <v>8(49356)95130</v>
      </c>
      <c r="H21" s="89" t="str">
        <f aca="false">'2 Перечень БУ'!I21</f>
        <v>voskresenskaya_ssh@ivreg.ru</v>
      </c>
      <c r="I21" s="90" t="n">
        <f aca="false">'2 Перечень БУ'!J21</f>
        <v>0</v>
      </c>
      <c r="J21" s="90" t="n">
        <f aca="false">'2 Перечень БУ'!K21</f>
        <v>0</v>
      </c>
      <c r="K21" s="90" t="n">
        <f aca="false">'2 Перечень БУ'!L21</f>
        <v>0</v>
      </c>
      <c r="L21" s="89" t="str">
        <f aca="false">'2 Перечень БУ'!M21</f>
        <v>Мишурова Ольга Николаевна</v>
      </c>
      <c r="M21" s="89" t="str">
        <f aca="false">'2 Перечень БУ'!N21</f>
        <v>Директор</v>
      </c>
      <c r="N21" s="89" t="str">
        <f aca="false">'2 Перечень БУ'!O21</f>
        <v>8(49356)95130</v>
      </c>
      <c r="O21" s="89" t="str">
        <f aca="false">'2 Перечень БУ'!P21</f>
        <v>voskresenskaya_ssh@ivreg.ru</v>
      </c>
    </row>
    <row r="22" customFormat="false" ht="52.9" hidden="false" customHeight="true" outlineLevel="0" collapsed="false">
      <c r="A22" s="91" t="n">
        <f aca="false">A21+1</f>
        <v>19</v>
      </c>
      <c r="B22" s="93" t="str">
        <f aca="false">'2 Перечень БУ'!B22</f>
        <v>Муниципальное казённое общеобразовательное учреждение Горячевская средняя школа</v>
      </c>
      <c r="C22" s="91" t="n">
        <f aca="false">'2 Перечень БУ'!D22</f>
        <v>3722002852</v>
      </c>
      <c r="D22" s="89" t="str">
        <f aca="false">'2 Перечень БУ'!E22</f>
        <v>155723 Ивановская область, Савинский район, д. Горячево, ул. Бреховская,д.15</v>
      </c>
      <c r="E22" s="89" t="str">
        <f aca="false">'2 Перечень БУ'!F22</f>
        <v>Аронова Татьяна Евгеньевна</v>
      </c>
      <c r="F22" s="89" t="str">
        <f aca="false">'2 Перечень БУ'!G22</f>
        <v>директор</v>
      </c>
      <c r="G22" s="89" t="n">
        <f aca="false">'2 Перечень БУ'!H22</f>
        <v>84935694325</v>
      </c>
      <c r="H22" s="89" t="str">
        <f aca="false">'2 Перечень БУ'!I22</f>
        <v>elen936@yandex.ru</v>
      </c>
      <c r="I22" s="90" t="n">
        <f aca="false">'2 Перечень БУ'!J22</f>
        <v>0</v>
      </c>
      <c r="J22" s="90" t="n">
        <f aca="false">'2 Перечень БУ'!K22</f>
        <v>0</v>
      </c>
      <c r="K22" s="90" t="n">
        <f aca="false">'2 Перечень БУ'!L22</f>
        <v>0</v>
      </c>
      <c r="L22" s="89" t="str">
        <f aca="false">'2 Перечень БУ'!M22</f>
        <v>Аронова Татьяна Евгеньевна</v>
      </c>
      <c r="M22" s="89" t="str">
        <f aca="false">'2 Перечень БУ'!N22</f>
        <v>директор</v>
      </c>
      <c r="N22" s="89" t="n">
        <f aca="false">'2 Перечень БУ'!O22</f>
        <v>84935694325</v>
      </c>
      <c r="O22" s="89" t="str">
        <f aca="false">'2 Перечень БУ'!P22</f>
        <v>elen936@yandex.ru</v>
      </c>
    </row>
    <row r="23" customFormat="false" ht="66.4" hidden="false" customHeight="true" outlineLevel="0" collapsed="false">
      <c r="A23" s="91" t="n">
        <f aca="false">A22+1</f>
        <v>20</v>
      </c>
      <c r="B23" s="92" t="str">
        <f aca="false">'2 Перечень БУ'!B23</f>
        <v>МКУ «Архиповский дом культуры»</v>
      </c>
      <c r="C23" s="91" t="n">
        <f aca="false">'2 Перечень БУ'!D23</f>
        <v>3711019967</v>
      </c>
      <c r="D23" s="89" t="str">
        <f aca="false">'2 Перечень БУ'!E23</f>
        <v>155700, Ивановская область Савинский район село Архиповка улица 1-Кооперативная д.6</v>
      </c>
      <c r="E23" s="89" t="str">
        <f aca="false">'2 Перечень БУ'!F23</f>
        <v>Седов Евгений Михайлович</v>
      </c>
      <c r="F23" s="89" t="str">
        <f aca="false">'2 Перечень БУ'!G23</f>
        <v>Временно исполняющий обязанность директора</v>
      </c>
      <c r="G23" s="89" t="str">
        <f aca="false">'2 Перечень БУ'!H23</f>
        <v>8(49356)9-61-94</v>
      </c>
      <c r="H23" s="89" t="str">
        <f aca="false">'2 Перечень БУ'!I23</f>
        <v>arhipovka@mail.ru</v>
      </c>
      <c r="I23" s="90" t="n">
        <f aca="false">'2 Перечень БУ'!J23</f>
        <v>0</v>
      </c>
      <c r="J23" s="90" t="n">
        <f aca="false">'2 Перечень БУ'!K23</f>
        <v>0</v>
      </c>
      <c r="K23" s="90" t="n">
        <f aca="false">'2 Перечень БУ'!L23</f>
        <v>0</v>
      </c>
      <c r="L23" s="90" t="n">
        <f aca="false">'2 Перечень БУ'!M23</f>
        <v>0</v>
      </c>
      <c r="M23" s="90" t="n">
        <f aca="false">'2 Перечень БУ'!N23</f>
        <v>0</v>
      </c>
      <c r="N23" s="90" t="str">
        <f aca="false">'2 Перечень БУ'!O23</f>
        <v>8(49356)9-61-94</v>
      </c>
      <c r="O23" s="90" t="str">
        <f aca="false">'2 Перечень БУ'!P23</f>
        <v>arhipovka@mail.ru</v>
      </c>
    </row>
    <row r="24" customFormat="false" ht="60" hidden="false" customHeight="false" outlineLevel="0" collapsed="false">
      <c r="A24" s="91" t="n">
        <f aca="false">A23+1</f>
        <v>21</v>
      </c>
      <c r="B24" s="92" t="str">
        <f aca="false">'2 Перечень БУ'!B24</f>
        <v>МКУ ДО ДШИ</v>
      </c>
      <c r="C24" s="91" t="n">
        <f aca="false">'2 Перечень БУ'!D24</f>
        <v>37110552650</v>
      </c>
      <c r="D24" s="89" t="str">
        <f aca="false">'2 Перечень БУ'!E24</f>
        <v>155710, Ивановская обл., пос.Савино,ул.Первомайская, д.9</v>
      </c>
      <c r="E24" s="89" t="str">
        <f aca="false">'2 Перечень БУ'!F24</f>
        <v>Тимонин Анатолий Николаевич</v>
      </c>
      <c r="F24" s="89" t="str">
        <f aca="false">'2 Перечень БУ'!G24</f>
        <v>директор</v>
      </c>
      <c r="G24" s="89" t="str">
        <f aca="false">'2 Перечень БУ'!H24</f>
        <v>8 (49356) 9-45-50</v>
      </c>
      <c r="H24" s="89" t="str">
        <f aca="false">'2 Перечень БУ'!I24</f>
        <v>dshi-savino@yandex.ru</v>
      </c>
      <c r="I24" s="90" t="n">
        <f aca="false">'2 Перечень БУ'!J24</f>
        <v>0</v>
      </c>
      <c r="J24" s="90" t="n">
        <f aca="false">'2 Перечень БУ'!K24</f>
        <v>0</v>
      </c>
      <c r="K24" s="90" t="n">
        <f aca="false">'2 Перечень БУ'!L24</f>
        <v>0</v>
      </c>
      <c r="L24" s="89" t="str">
        <f aca="false">'2 Перечень БУ'!M24</f>
        <v>Тимонин Анатолий Николаевич</v>
      </c>
      <c r="M24" s="89" t="str">
        <f aca="false">'2 Перечень БУ'!N24</f>
        <v>директор</v>
      </c>
      <c r="N24" s="89" t="str">
        <f aca="false">'2 Перечень БУ'!O24</f>
        <v>8 (49356) 9-45-50</v>
      </c>
      <c r="O24" s="89" t="str">
        <f aca="false">'2 Перечень БУ'!P24</f>
        <v>dshi-savino@yandex.ru</v>
      </c>
    </row>
    <row r="25" customFormat="false" ht="51.4" hidden="false" customHeight="true" outlineLevel="0" collapsed="false">
      <c r="A25" s="91" t="n">
        <f aca="false">A24+1</f>
        <v>22</v>
      </c>
      <c r="B25" s="93" t="str">
        <f aca="false">'2 Перечень БУ'!B25</f>
        <v>МКУ КБО Горячевского сельского поселения Савинского муниципального района Ивановской области</v>
      </c>
      <c r="C25" s="91" t="n">
        <f aca="false">'2 Перечень БУ'!D25</f>
        <v>3711021074</v>
      </c>
      <c r="D25" s="89" t="str">
        <f aca="false">'2 Перечень БУ'!E25</f>
        <v>Ивановская  область Савинский район  д. горячево  ул. Бреховская  д.5</v>
      </c>
      <c r="E25" s="89" t="str">
        <f aca="false">'2 Перечень БУ'!F25</f>
        <v>Тимофеева  Елена Юрьевна</v>
      </c>
      <c r="F25" s="89" t="str">
        <f aca="false">'2 Перечень БУ'!G25</f>
        <v>Директор МКУ КБО</v>
      </c>
      <c r="G25" s="89" t="str">
        <f aca="false">'2 Перечень БУ'!H25</f>
        <v>8(49356) 9-43-19</v>
      </c>
      <c r="H25" s="89" t="str">
        <f aca="false">'2 Перечень БУ'!I25</f>
        <v>gdk.klyachova@yandex.ru</v>
      </c>
      <c r="I25" s="90" t="n">
        <f aca="false">'2 Перечень БУ'!J25</f>
        <v>0</v>
      </c>
      <c r="J25" s="90" t="n">
        <f aca="false">'2 Перечень БУ'!K25</f>
        <v>0</v>
      </c>
      <c r="K25" s="90" t="n">
        <f aca="false">'2 Перечень БУ'!L25</f>
        <v>0</v>
      </c>
      <c r="L25" s="89" t="str">
        <f aca="false">'2 Перечень БУ'!M25</f>
        <v>Тимофеева  Елена Юрьевна</v>
      </c>
      <c r="M25" s="89" t="str">
        <f aca="false">'2 Перечень БУ'!N25</f>
        <v>Директор МКУ КБО</v>
      </c>
      <c r="N25" s="89" t="str">
        <f aca="false">'2 Перечень БУ'!O25</f>
        <v>8(49356) 9-43-19</v>
      </c>
      <c r="O25" s="89" t="str">
        <f aca="false">'2 Перечень БУ'!P25</f>
        <v>gdk.klyachova@yandex.ru</v>
      </c>
    </row>
    <row r="26" customFormat="false" ht="41.85" hidden="false" customHeight="true" outlineLevel="0" collapsed="false">
      <c r="A26" s="91" t="n">
        <f aca="false">A25+1</f>
        <v>23</v>
      </c>
      <c r="B26" s="92" t="str">
        <f aca="false">'2 Перечень БУ'!B26</f>
        <v>МКУ "Центральная библиотека"</v>
      </c>
      <c r="C26" s="91" t="n">
        <f aca="false">'2 Перечень БУ'!D26</f>
        <v>3711021236</v>
      </c>
      <c r="D26" s="89" t="str">
        <f aca="false">'2 Перечень БУ'!E26</f>
        <v>Ивановская обл.,п.Савино, ул.Советская, д.11</v>
      </c>
      <c r="E26" s="89" t="str">
        <f aca="false">'2 Перечень БУ'!F26</f>
        <v>Офилова Елена Александровна</v>
      </c>
      <c r="F26" s="89" t="str">
        <f aca="false">'2 Перечень БУ'!G26</f>
        <v>директор</v>
      </c>
      <c r="G26" s="89" t="str">
        <f aca="false">'2 Перечень БУ'!H26</f>
        <v>8(49356)91359</v>
      </c>
      <c r="H26" s="89" t="str">
        <f aca="false">'2 Перечень БУ'!I26</f>
        <v>bibliotekasavino2016@yandex.ru</v>
      </c>
      <c r="I26" s="90" t="n">
        <f aca="false">'2 Перечень БУ'!J26</f>
        <v>0</v>
      </c>
      <c r="J26" s="90" t="n">
        <f aca="false">'2 Перечень БУ'!K26</f>
        <v>0</v>
      </c>
      <c r="K26" s="90" t="n">
        <f aca="false">'2 Перечень БУ'!L26</f>
        <v>0</v>
      </c>
      <c r="L26" s="89" t="str">
        <f aca="false">'2 Перечень БУ'!M26</f>
        <v>Офилова Елена Александровна</v>
      </c>
      <c r="M26" s="89" t="str">
        <f aca="false">'2 Перечень БУ'!N26</f>
        <v>директор</v>
      </c>
      <c r="N26" s="89" t="str">
        <f aca="false">'2 Перечень БУ'!O26</f>
        <v>8(49356)91359</v>
      </c>
      <c r="O26" s="89" t="str">
        <f aca="false">'2 Перечень БУ'!P26</f>
        <v>bibliotekasavino2016@yandex.ru</v>
      </c>
    </row>
    <row r="27" customFormat="false" ht="73.15" hidden="false" customHeight="true" outlineLevel="0" collapsed="false">
      <c r="A27" s="91" t="n">
        <f aca="false">A26+1</f>
        <v>24</v>
      </c>
      <c r="B27" s="92" t="str">
        <f aca="false">'2 Перечень БУ'!B27</f>
        <v>Муниципальное казенное учреждение Центр культуры и досуга Воскресенского сельского поселения Савинского муниципального района Ивановской области</v>
      </c>
      <c r="C27" s="91" t="n">
        <f aca="false">'2 Перечень БУ'!D27</f>
        <v>3711020024</v>
      </c>
      <c r="D27" s="89" t="str">
        <f aca="false">'2 Перечень БУ'!E27</f>
        <v>155720, ивановская область, Савинский район, с.Воскресенское, ул. Советская, д.31</v>
      </c>
      <c r="E27" s="89" t="str">
        <f aca="false">'2 Перечень БУ'!F27</f>
        <v>Глухова Нина Сергеевна</v>
      </c>
      <c r="F27" s="89" t="str">
        <f aca="false">'2 Перечень БУ'!G27</f>
        <v>директор</v>
      </c>
      <c r="G27" s="89" t="str">
        <f aca="false">'2 Перечень БУ'!H27</f>
        <v>8(49356)95210</v>
      </c>
      <c r="H27" s="89" t="str">
        <f aca="false">'2 Перечень БУ'!I27</f>
        <v>NSGluhova@mail.ru</v>
      </c>
      <c r="I27" s="90" t="n">
        <f aca="false">'2 Перечень БУ'!J27</f>
        <v>0</v>
      </c>
      <c r="J27" s="90" t="n">
        <f aca="false">'2 Перечень БУ'!K27</f>
        <v>0</v>
      </c>
      <c r="K27" s="90" t="n">
        <f aca="false">'2 Перечень БУ'!L27</f>
        <v>0</v>
      </c>
      <c r="L27" s="89" t="str">
        <f aca="false">'2 Перечень БУ'!M27</f>
        <v>Глухова Нина Сергеевна</v>
      </c>
      <c r="M27" s="89" t="str">
        <f aca="false">'2 Перечень БУ'!N27</f>
        <v>директор</v>
      </c>
      <c r="N27" s="89" t="str">
        <f aca="false">'2 Перечень БУ'!O27</f>
        <v>8(49356)95210</v>
      </c>
      <c r="O27" s="89" t="str">
        <f aca="false">'2 Перечень БУ'!P27</f>
        <v>NSGluhova@mail.ru</v>
      </c>
    </row>
    <row r="28" customFormat="false" ht="67.9" hidden="false" customHeight="true" outlineLevel="0" collapsed="false">
      <c r="A28" s="91" t="n">
        <f aca="false">A27+1</f>
        <v>25</v>
      </c>
      <c r="B28" s="92" t="str">
        <f aca="false">'2 Перечень БУ'!B28</f>
        <v>МКУ ЦКД Вознесенского сельского поселения</v>
      </c>
      <c r="C28" s="91" t="n">
        <f aca="false">'2 Перечень БУ'!D28</f>
        <v>3711020708</v>
      </c>
      <c r="D28" s="89" t="str">
        <f aca="false">'2 Перечень БУ'!E28</f>
        <v>155714 Ивановская область, Савинсккий район. с.Вознесенье,ул.Центральная, д.45</v>
      </c>
      <c r="E28" s="89" t="str">
        <f aca="false">'2 Перечень БУ'!F28</f>
        <v>Котлова Алена Дмитриевна</v>
      </c>
      <c r="F28" s="89" t="str">
        <f aca="false">'2 Перечень БУ'!G28</f>
        <v>Директор</v>
      </c>
      <c r="G28" s="89" t="str">
        <f aca="false">'2 Перечень БУ'!H28</f>
        <v>8(49356)9-31-30</v>
      </c>
      <c r="H28" s="89" t="str">
        <f aca="false">'2 Перечень БУ'!I28</f>
        <v>voznadmr@mail.ru</v>
      </c>
      <c r="I28" s="90" t="n">
        <f aca="false">'2 Перечень БУ'!J28</f>
        <v>0</v>
      </c>
      <c r="J28" s="90" t="n">
        <f aca="false">'2 Перечень БУ'!K28</f>
        <v>0</v>
      </c>
      <c r="K28" s="90" t="n">
        <f aca="false">'2 Перечень БУ'!L28</f>
        <v>0</v>
      </c>
      <c r="L28" s="89" t="str">
        <f aca="false">'2 Перечень БУ'!M28</f>
        <v>Котлова Алена Дмитриевна</v>
      </c>
      <c r="M28" s="89" t="str">
        <f aca="false">'2 Перечень БУ'!N28</f>
        <v>Директор</v>
      </c>
      <c r="N28" s="89" t="str">
        <f aca="false">'2 Перечень БУ'!O28</f>
        <v>8(49356)9-31-30</v>
      </c>
      <c r="O28" s="89" t="str">
        <f aca="false">'2 Перечень БУ'!P28</f>
        <v>voznadmr@mail.ru</v>
      </c>
    </row>
    <row r="29" customFormat="false" ht="66.4" hidden="false" customHeight="true" outlineLevel="0" collapsed="false">
      <c r="A29" s="91" t="n">
        <f aca="false">A28+1</f>
        <v>26</v>
      </c>
      <c r="B29" s="93" t="str">
        <f aca="false">'2 Перечень БУ'!B29</f>
        <v>Муниципальное казенное учреждение Центр культуры и досуга                            Савинского сельского поселения</v>
      </c>
      <c r="C29" s="91" t="n">
        <f aca="false">'2 Перечень БУ'!D29</f>
        <v>3711020698</v>
      </c>
      <c r="D29" s="89" t="str">
        <f aca="false">'2 Перечень БУ'!E29</f>
        <v>155710, Ивановская область, Савинксий р-н, д.Шестуниха, ул.1 Мая, д.1</v>
      </c>
      <c r="E29" s="89" t="str">
        <f aca="false">'2 Перечень БУ'!F29</f>
        <v>Лялюева Ирина Геннадьевна</v>
      </c>
      <c r="F29" s="89" t="str">
        <f aca="false">'2 Перечень БУ'!G29</f>
        <v>директор</v>
      </c>
      <c r="G29" s="89" t="str">
        <f aca="false">'2 Перечень БУ'!H29</f>
        <v>8(49356)9-16-07</v>
      </c>
      <c r="H29" s="89" t="str">
        <f aca="false">'2 Перечень БУ'!I29</f>
        <v>ckdsavinosp@mail.ru</v>
      </c>
      <c r="I29" s="90" t="n">
        <f aca="false">'2 Перечень БУ'!J29</f>
        <v>0</v>
      </c>
      <c r="J29" s="90" t="n">
        <f aca="false">'2 Перечень БУ'!K29</f>
        <v>0</v>
      </c>
      <c r="K29" s="90" t="n">
        <f aca="false">'2 Перечень БУ'!L29</f>
        <v>0</v>
      </c>
      <c r="L29" s="89" t="str">
        <f aca="false">'2 Перечень БУ'!M29</f>
        <v>Лялюева Ирина Геннадьевна</v>
      </c>
      <c r="M29" s="89" t="str">
        <f aca="false">'2 Перечень БУ'!N29</f>
        <v>директор</v>
      </c>
      <c r="N29" s="89" t="str">
        <f aca="false">'2 Перечень БУ'!O29</f>
        <v>8(49356)9-16-07</v>
      </c>
      <c r="O29" s="89" t="str">
        <f aca="false">'2 Перечень БУ'!P29</f>
        <v>ckdsavinosp@mail.ru</v>
      </c>
    </row>
    <row r="30" customFormat="false" ht="49.35" hidden="false" customHeight="true" outlineLevel="0" collapsed="false">
      <c r="A30" s="91" t="n">
        <f aca="false">A29+1</f>
        <v>27</v>
      </c>
      <c r="B30" s="93" t="str">
        <f aca="false">'2 Перечень БУ'!B30</f>
        <v>МКУ "Центр культуры,отдыха и народного творчества"</v>
      </c>
      <c r="C30" s="91" t="n">
        <f aca="false">'2 Перечень БУ'!D30</f>
        <v>3711021243</v>
      </c>
      <c r="D30" s="89" t="str">
        <f aca="false">'2 Перечень БУ'!E30</f>
        <v>155710 Ивановская обл.п.Савино,ул.Советская, д.13</v>
      </c>
      <c r="E30" s="89" t="str">
        <f aca="false">'2 Перечень БУ'!F30</f>
        <v>Паращевин Сергей Борисович</v>
      </c>
      <c r="F30" s="89" t="str">
        <f aca="false">'2 Перечень БУ'!G30</f>
        <v>Ответственный по электрохозяйству</v>
      </c>
      <c r="G30" s="89" t="str">
        <f aca="false">'2 Перечень БУ'!H30</f>
        <v>8(49356)9-14-50</v>
      </c>
      <c r="H30" s="89" t="str">
        <f aca="false">'2 Перечень БУ'!I30</f>
        <v>gdk.klyachova@yandex.ru</v>
      </c>
      <c r="I30" s="90" t="n">
        <f aca="false">'2 Перечень БУ'!J30</f>
        <v>0</v>
      </c>
      <c r="J30" s="90" t="n">
        <f aca="false">'2 Перечень БУ'!K30</f>
        <v>0</v>
      </c>
      <c r="K30" s="90" t="n">
        <f aca="false">'2 Перечень БУ'!L30</f>
        <v>0</v>
      </c>
      <c r="L30" s="89" t="str">
        <f aca="false">'2 Перечень БУ'!M30</f>
        <v>Клячева Ольга Александровна</v>
      </c>
      <c r="M30" s="89" t="str">
        <f aca="false">'2 Перечень БУ'!N30</f>
        <v>директор МКУ ЦКО и НТ</v>
      </c>
      <c r="N30" s="89" t="str">
        <f aca="false">'2 Перечень БУ'!O30</f>
        <v>8(49356)9-14-50</v>
      </c>
      <c r="O30" s="89" t="str">
        <f aca="false">'2 Перечень БУ'!P30</f>
        <v>gdk.klyachova@yandex.ru</v>
      </c>
    </row>
    <row r="31" customFormat="false" ht="61.9" hidden="false" customHeight="true" outlineLevel="0" collapsed="false">
      <c r="A31" s="91" t="n">
        <f aca="false">A30+1</f>
        <v>28</v>
      </c>
      <c r="B31" s="93" t="str">
        <f aca="false">'2 Перечень БУ'!B31</f>
        <v>Отдел координации социальной сферы администрации Савинского муниципального района</v>
      </c>
      <c r="C31" s="91" t="n">
        <f aca="false">'2 Перечень БУ'!D31</f>
        <v>3711052040</v>
      </c>
      <c r="D31" s="89" t="str">
        <f aca="false">'2 Перечень БУ'!E31</f>
        <v>Ивановская область,Савинский район, п.Савино, ул.Первомайская, д.22</v>
      </c>
      <c r="E31" s="89" t="str">
        <f aca="false">'2 Перечень БУ'!F31</f>
        <v>Семечкина Ольга Александровна</v>
      </c>
      <c r="F31" s="89" t="str">
        <f aca="false">'2 Перечень БУ'!G31</f>
        <v>Начальник отдела</v>
      </c>
      <c r="G31" s="89" t="str">
        <f aca="false">'2 Перечень БУ'!H31</f>
        <v>8(49356)9-45-25</v>
      </c>
      <c r="H31" s="89" t="str">
        <f aca="false">'2 Перечень БУ'!I31</f>
        <v>otdel.koordinatsii@yandex.ru</v>
      </c>
      <c r="I31" s="90" t="n">
        <f aca="false">'2 Перечень БУ'!J31</f>
        <v>0</v>
      </c>
      <c r="J31" s="90" t="n">
        <f aca="false">'2 Перечень БУ'!K31</f>
        <v>0</v>
      </c>
      <c r="K31" s="90" t="n">
        <f aca="false">'2 Перечень БУ'!L31</f>
        <v>0</v>
      </c>
      <c r="L31" s="89" t="str">
        <f aca="false">'2 Перечень БУ'!M31</f>
        <v>Егорова Алиса Андреевна</v>
      </c>
      <c r="M31" s="89" t="str">
        <f aca="false">'2 Перечень БУ'!N31</f>
        <v>главный специалист</v>
      </c>
      <c r="N31" s="89" t="str">
        <f aca="false">'2 Перечень БУ'!O31</f>
        <v>8(49356)9-13-96</v>
      </c>
      <c r="O31" s="89" t="str">
        <f aca="false">'2 Перечень БУ'!P31</f>
        <v>otdel.koordinatsii@yandex.ru</v>
      </c>
    </row>
    <row r="32" customFormat="false" ht="61.9" hidden="false" customHeight="true" outlineLevel="0" collapsed="false">
      <c r="A32" s="91" t="n">
        <f aca="false">A31+1</f>
        <v>29</v>
      </c>
      <c r="B32" s="93" t="str">
        <f aca="false">'2 Перечень БУ'!B32</f>
        <v>Отдел образования администрации Савинского муниципального района</v>
      </c>
      <c r="C32" s="91" t="n">
        <f aca="false">'2 Перечень БУ'!D32</f>
        <v>3722002080</v>
      </c>
      <c r="D32" s="89" t="str">
        <f aca="false">'2 Перечень БУ'!E32</f>
        <v>155710 Ивановская область, Савинский район, п. Савино ул. Первомайская д. 22</v>
      </c>
      <c r="E32" s="89" t="str">
        <f aca="false">'2 Перечень БУ'!F32</f>
        <v>Рябова Анна Сергеевна</v>
      </c>
      <c r="F32" s="89" t="str">
        <f aca="false">'2 Перечень БУ'!G32</f>
        <v>Ведущий экономист</v>
      </c>
      <c r="G32" s="89" t="str">
        <f aca="false">'2 Перечень БУ'!H32</f>
        <v>8(49356)9-13-31</v>
      </c>
      <c r="H32" s="89" t="str">
        <f aca="false">'2 Перечень БУ'!I32</f>
        <v>savino_rayoo@ivreg.ru</v>
      </c>
      <c r="I32" s="90" t="n">
        <f aca="false">'2 Перечень БУ'!J32</f>
        <v>0</v>
      </c>
      <c r="J32" s="90" t="n">
        <f aca="false">'2 Перечень БУ'!K32</f>
        <v>0</v>
      </c>
      <c r="K32" s="90" t="n">
        <f aca="false">'2 Перечень БУ'!L32</f>
        <v>0</v>
      </c>
      <c r="L32" s="89" t="str">
        <f aca="false">'2 Перечень БУ'!M32</f>
        <v>Рябова Анна Сергеевна</v>
      </c>
      <c r="M32" s="89" t="str">
        <f aca="false">'2 Перечень БУ'!N32</f>
        <v>Ведущий экономист</v>
      </c>
      <c r="N32" s="89" t="str">
        <f aca="false">'2 Перечень БУ'!O32</f>
        <v>8(49356)9-13-31</v>
      </c>
      <c r="O32" s="89" t="str">
        <f aca="false">'2 Перечень БУ'!P32</f>
        <v>savino_rayoo@ivreg.ru</v>
      </c>
    </row>
    <row r="33" customFormat="false" ht="18.6" hidden="false" customHeight="true" outlineLevel="0" collapsed="false">
      <c r="A33" s="91" t="n">
        <f aca="false">A32+1</f>
        <v>30</v>
      </c>
      <c r="B33" s="93" t="str">
        <f aca="false">'2 Перечень БУ'!B33</f>
        <v>МУ Савинского Муниципального района МФЦ</v>
      </c>
      <c r="C33" s="91" t="n">
        <f aca="false">'2 Перечень БУ'!D33</f>
        <v>3711034997</v>
      </c>
      <c r="D33" s="89" t="str">
        <f aca="false">'2 Перечень БУ'!E33</f>
        <v>155710, Ивановская область, Савинский район, поселок Савино, улица Первомайская, дом 22</v>
      </c>
      <c r="E33" s="89" t="str">
        <f aca="false">'2 Перечень БУ'!F33</f>
        <v>Агальцова Ольга Николаевна</v>
      </c>
      <c r="F33" s="89" t="str">
        <f aca="false">'2 Перечень БУ'!G33</f>
        <v>директор</v>
      </c>
      <c r="G33" s="89" t="str">
        <f aca="false">'2 Перечень БУ'!H33</f>
        <v>8(49356)92720</v>
      </c>
      <c r="H33" s="89" t="str">
        <f aca="false">'2 Перечень БУ'!I33</f>
        <v>savinomfc@yandex.ru</v>
      </c>
      <c r="I33" s="90" t="n">
        <f aca="false">'2 Перечень БУ'!J33</f>
        <v>0</v>
      </c>
      <c r="J33" s="90" t="n">
        <f aca="false">'2 Перечень БУ'!K33</f>
        <v>0</v>
      </c>
      <c r="K33" s="90" t="n">
        <f aca="false">'2 Перечень БУ'!L33</f>
        <v>0</v>
      </c>
      <c r="L33" s="89" t="str">
        <f aca="false">'2 Перечень БУ'!M33</f>
        <v>Агальцова Ольга Николаевна</v>
      </c>
      <c r="M33" s="89" t="str">
        <f aca="false">'2 Перечень БУ'!N33</f>
        <v>директор</v>
      </c>
      <c r="N33" s="89" t="str">
        <f aca="false">'2 Перечень БУ'!O33</f>
        <v>8(49356)92720</v>
      </c>
      <c r="O33" s="89" t="str">
        <f aca="false">'2 Перечень БУ'!P33</f>
        <v>savinomfc@yandex.ru</v>
      </c>
    </row>
    <row r="34" customFormat="false" ht="90" hidden="false" customHeight="false" outlineLevel="0" collapsed="false">
      <c r="A34" s="91" t="n">
        <f aca="false">A33+1</f>
        <v>31</v>
      </c>
      <c r="B34" s="93" t="str">
        <f aca="false">'2 Перечень БУ'!B34</f>
        <v>Финансовое Управление Администрации Савинского Муниципального района Ивановской области</v>
      </c>
      <c r="C34" s="91" t="n">
        <f aca="false">'2 Перечень БУ'!D34</f>
        <v>3722002034</v>
      </c>
      <c r="D34" s="89" t="str">
        <f aca="false">'2 Перечень БУ'!E34</f>
        <v>155710, Ивановская область, Савинский район, поселок Савино, улица Первомайская, дом 22</v>
      </c>
      <c r="E34" s="89" t="str">
        <f aca="false">'2 Перечень БУ'!F34</f>
        <v>Сидорова Марина Николаевна</v>
      </c>
      <c r="F34" s="89" t="str">
        <f aca="false">'2 Перечень БУ'!G34</f>
        <v>начальник</v>
      </c>
      <c r="G34" s="89" t="str">
        <f aca="false">'2 Перечень БУ'!H34</f>
        <v>8(49356)91441</v>
      </c>
      <c r="H34" s="89" t="str">
        <f aca="false">'2 Перечень БУ'!I34</f>
        <v>fin-savino@mail.ru</v>
      </c>
      <c r="I34" s="90" t="n">
        <f aca="false">'2 Перечень БУ'!J34</f>
        <v>0</v>
      </c>
      <c r="J34" s="90" t="n">
        <f aca="false">'2 Перечень БУ'!K34</f>
        <v>0</v>
      </c>
      <c r="K34" s="90" t="n">
        <f aca="false">'2 Перечень БУ'!L34</f>
        <v>0</v>
      </c>
      <c r="L34" s="89" t="str">
        <f aca="false">'2 Перечень БУ'!M34</f>
        <v>Сидорова Марина Николаевна</v>
      </c>
      <c r="M34" s="89" t="str">
        <f aca="false">'2 Перечень БУ'!N34</f>
        <v>начальник</v>
      </c>
      <c r="N34" s="89" t="str">
        <f aca="false">'2 Перечень БУ'!O34</f>
        <v>8(49356)91441</v>
      </c>
      <c r="O34" s="89" t="str">
        <f aca="false">'2 Перечень БУ'!P34</f>
        <v>fin-savino@mail.ru</v>
      </c>
    </row>
    <row r="35" customFormat="false" ht="15" hidden="false" customHeight="false" outlineLevel="0" collapsed="false">
      <c r="A35" s="91" t="n">
        <f aca="false">A34+1</f>
        <v>32</v>
      </c>
      <c r="B35" s="93" t="str">
        <f aca="false">'2 Перечень БУ'!B35</f>
        <v/>
      </c>
      <c r="C35" s="91" t="n">
        <f aca="false">'2 Перечень БУ'!D35</f>
        <v>0</v>
      </c>
      <c r="D35" s="89" t="n">
        <f aca="false">'2 Перечень БУ'!E35</f>
        <v>0</v>
      </c>
      <c r="E35" s="89" t="n">
        <f aca="false">'2 Перечень БУ'!F35</f>
        <v>0</v>
      </c>
      <c r="F35" s="89" t="n">
        <f aca="false">'2 Перечень БУ'!G35</f>
        <v>0</v>
      </c>
      <c r="G35" s="89" t="n">
        <f aca="false">'2 Перечень БУ'!H35</f>
        <v>0</v>
      </c>
      <c r="H35" s="89" t="n">
        <f aca="false">'2 Перечень БУ'!I35</f>
        <v>0</v>
      </c>
      <c r="I35" s="90" t="n">
        <f aca="false">'2 Перечень БУ'!J35</f>
        <v>0</v>
      </c>
      <c r="J35" s="90" t="n">
        <f aca="false">'2 Перечень БУ'!K35</f>
        <v>0</v>
      </c>
      <c r="K35" s="90" t="n">
        <f aca="false">'2 Перечень БУ'!L35</f>
        <v>0</v>
      </c>
      <c r="L35" s="89" t="n">
        <f aca="false">'2 Перечень БУ'!M35</f>
        <v>0</v>
      </c>
      <c r="M35" s="89" t="n">
        <f aca="false">'2 Перечень БУ'!N35</f>
        <v>0</v>
      </c>
      <c r="N35" s="89" t="n">
        <f aca="false">'2 Перечень БУ'!O35</f>
        <v>0</v>
      </c>
      <c r="O35" s="89" t="n">
        <f aca="false">'2 Перечень БУ'!P35</f>
        <v>0</v>
      </c>
    </row>
    <row r="36" customFormat="false" ht="15" hidden="false" customHeight="false" outlineLevel="0" collapsed="false">
      <c r="A36" s="91" t="n">
        <f aca="false">A35+1</f>
        <v>33</v>
      </c>
      <c r="B36" s="93" t="str">
        <f aca="false">'2 Перечень БУ'!B36</f>
        <v/>
      </c>
      <c r="C36" s="91" t="n">
        <f aca="false">'2 Перечень БУ'!D36</f>
        <v>0</v>
      </c>
      <c r="D36" s="89" t="n">
        <f aca="false">'2 Перечень БУ'!E36</f>
        <v>0</v>
      </c>
      <c r="E36" s="89" t="n">
        <f aca="false">'2 Перечень БУ'!F36</f>
        <v>0</v>
      </c>
      <c r="F36" s="89" t="n">
        <f aca="false">'2 Перечень БУ'!G36</f>
        <v>0</v>
      </c>
      <c r="G36" s="89" t="n">
        <f aca="false">'2 Перечень БУ'!H36</f>
        <v>0</v>
      </c>
      <c r="H36" s="89" t="n">
        <f aca="false">'2 Перечень БУ'!I36</f>
        <v>0</v>
      </c>
      <c r="I36" s="90" t="n">
        <f aca="false">'2 Перечень БУ'!J36</f>
        <v>0</v>
      </c>
      <c r="J36" s="90" t="n">
        <f aca="false">'2 Перечень БУ'!K36</f>
        <v>0</v>
      </c>
      <c r="K36" s="90" t="n">
        <f aca="false">'2 Перечень БУ'!L36</f>
        <v>0</v>
      </c>
      <c r="L36" s="89" t="n">
        <f aca="false">'2 Перечень БУ'!M36</f>
        <v>0</v>
      </c>
      <c r="M36" s="89" t="n">
        <f aca="false">'2 Перечень БУ'!N36</f>
        <v>0</v>
      </c>
      <c r="N36" s="89" t="n">
        <f aca="false">'2 Перечень БУ'!O36</f>
        <v>0</v>
      </c>
      <c r="O36" s="89" t="n">
        <f aca="false">'2 Перечень БУ'!P36</f>
        <v>0</v>
      </c>
    </row>
    <row r="37" customFormat="false" ht="15" hidden="false" customHeight="false" outlineLevel="0" collapsed="false">
      <c r="A37" s="91" t="n">
        <f aca="false">A36+1</f>
        <v>34</v>
      </c>
      <c r="B37" s="93" t="str">
        <f aca="false">'2 Перечень БУ'!B37</f>
        <v/>
      </c>
      <c r="C37" s="91" t="n">
        <f aca="false">'2 Перечень БУ'!D37</f>
        <v>0</v>
      </c>
      <c r="D37" s="89" t="n">
        <f aca="false">'2 Перечень БУ'!E37</f>
        <v>0</v>
      </c>
      <c r="E37" s="89" t="n">
        <f aca="false">'2 Перечень БУ'!F37</f>
        <v>0</v>
      </c>
      <c r="F37" s="89" t="n">
        <f aca="false">'2 Перечень БУ'!G37</f>
        <v>0</v>
      </c>
      <c r="G37" s="89" t="n">
        <f aca="false">'2 Перечень БУ'!H37</f>
        <v>0</v>
      </c>
      <c r="H37" s="89" t="n">
        <f aca="false">'2 Перечень БУ'!I37</f>
        <v>0</v>
      </c>
      <c r="I37" s="90" t="n">
        <f aca="false">'2 Перечень БУ'!J37</f>
        <v>0</v>
      </c>
      <c r="J37" s="90" t="n">
        <f aca="false">'2 Перечень БУ'!K37</f>
        <v>0</v>
      </c>
      <c r="K37" s="90" t="n">
        <f aca="false">'2 Перечень БУ'!L37</f>
        <v>0</v>
      </c>
      <c r="L37" s="89" t="n">
        <f aca="false">'2 Перечень БУ'!M37</f>
        <v>0</v>
      </c>
      <c r="M37" s="89" t="n">
        <f aca="false">'2 Перечень БУ'!N37</f>
        <v>0</v>
      </c>
      <c r="N37" s="89" t="n">
        <f aca="false">'2 Перечень БУ'!O37</f>
        <v>0</v>
      </c>
      <c r="O37" s="89" t="n">
        <f aca="false">'2 Перечень БУ'!P37</f>
        <v>0</v>
      </c>
    </row>
    <row r="38" customFormat="false" ht="15" hidden="false" customHeight="false" outlineLevel="0" collapsed="false">
      <c r="A38" s="91" t="n">
        <f aca="false">A37+1</f>
        <v>35</v>
      </c>
      <c r="B38" s="93" t="str">
        <f aca="false">'2 Перечень БУ'!B38</f>
        <v/>
      </c>
      <c r="C38" s="91" t="n">
        <f aca="false">'2 Перечень БУ'!D38</f>
        <v>0</v>
      </c>
      <c r="D38" s="89" t="n">
        <f aca="false">'2 Перечень БУ'!E38</f>
        <v>0</v>
      </c>
      <c r="E38" s="89" t="n">
        <f aca="false">'2 Перечень БУ'!F38</f>
        <v>0</v>
      </c>
      <c r="F38" s="89" t="n">
        <f aca="false">'2 Перечень БУ'!G38</f>
        <v>0</v>
      </c>
      <c r="G38" s="89" t="n">
        <f aca="false">'2 Перечень БУ'!H38</f>
        <v>0</v>
      </c>
      <c r="H38" s="89" t="n">
        <f aca="false">'2 Перечень БУ'!I38</f>
        <v>0</v>
      </c>
      <c r="I38" s="90" t="n">
        <f aca="false">'2 Перечень БУ'!J38</f>
        <v>0</v>
      </c>
      <c r="J38" s="90" t="n">
        <f aca="false">'2 Перечень БУ'!K38</f>
        <v>0</v>
      </c>
      <c r="K38" s="90" t="n">
        <f aca="false">'2 Перечень БУ'!L38</f>
        <v>0</v>
      </c>
      <c r="L38" s="89" t="n">
        <f aca="false">'2 Перечень БУ'!M38</f>
        <v>0</v>
      </c>
      <c r="M38" s="89" t="n">
        <f aca="false">'2 Перечень БУ'!N38</f>
        <v>0</v>
      </c>
      <c r="N38" s="89" t="n">
        <f aca="false">'2 Перечень БУ'!O38</f>
        <v>0</v>
      </c>
      <c r="O38" s="89" t="n">
        <f aca="false">'2 Перечень БУ'!P38</f>
        <v>0</v>
      </c>
    </row>
  </sheetData>
  <sheetProtection algorithmName="SHA-512" hashValue="hGZ1ohKnHeZGmTW4Ws3CXV+xbABD5236yPB4OwFEn5dz9U1/3ZKTUptQ5oAFBVznsvLOeyGtxF3UFisyOVL3Mg==" saltValue="OyQ2Qtf7RMX8lX72BvQRmw==" spinCount="100000" sheet="true" objects="true" scenarios="true"/>
  <mergeCells count="7">
    <mergeCell ref="C1:O1"/>
    <mergeCell ref="A2:A3"/>
    <mergeCell ref="B2:B3"/>
    <mergeCell ref="C2:D2"/>
    <mergeCell ref="E2:H2"/>
    <mergeCell ref="I2:K2"/>
    <mergeCell ref="L2:O2"/>
  </mergeCells>
  <printOptions headings="false" gridLines="false" gridLinesSet="true" horizontalCentered="false" verticalCentered="false"/>
  <pageMargins left="0.536111111111111" right="0.379861111111111" top="0.75" bottom="0.4875" header="0.511805555555555" footer="0.511805555555555"/>
  <pageSetup paperSize="9" scale="100" fitToWidth="1" fitToHeight="4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47"/>
  <sheetViews>
    <sheetView showFormulas="false" showGridLines="true" showRowColHeaders="true" showZeros="true" rightToLeft="false" tabSelected="false" showOutlineSymbols="true" defaultGridColor="true" view="normal" topLeftCell="A37" colorId="64" zoomScale="75" zoomScaleNormal="75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true" hidden="false" outlineLevel="0" max="1" min="1" style="3" width="7.15"/>
    <col collapsed="false" customWidth="true" hidden="false" outlineLevel="0" max="2" min="2" style="4" width="31.69"/>
    <col collapsed="false" customWidth="true" hidden="false" outlineLevel="0" max="3" min="3" style="4" width="42.4"/>
    <col collapsed="false" customWidth="true" hidden="false" outlineLevel="0" max="4" min="4" style="4" width="20.3"/>
    <col collapsed="false" customWidth="true" hidden="false" outlineLevel="0" max="5" min="5" style="4" width="11.99"/>
    <col collapsed="false" customWidth="true" hidden="false" outlineLevel="0" max="6" min="6" style="4" width="11.86"/>
    <col collapsed="false" customWidth="true" hidden="false" outlineLevel="0" max="7" min="7" style="4" width="17.4"/>
    <col collapsed="false" customWidth="true" hidden="false" outlineLevel="0" max="8" min="8" style="4" width="25.4"/>
    <col collapsed="false" customWidth="true" hidden="false" outlineLevel="0" max="9" min="9" style="4" width="11.71"/>
    <col collapsed="false" customWidth="true" hidden="false" outlineLevel="0" max="10" min="10" style="4" width="15"/>
    <col collapsed="false" customWidth="true" hidden="false" outlineLevel="0" max="11" min="11" style="4" width="14.43"/>
    <col collapsed="false" customWidth="true" hidden="false" outlineLevel="0" max="12" min="12" style="4" width="11.57"/>
    <col collapsed="false" customWidth="true" hidden="false" outlineLevel="0" max="13" min="13" style="4" width="20.57"/>
    <col collapsed="false" customWidth="false" hidden="false" outlineLevel="0" max="1024" min="14" style="4" width="9.13"/>
  </cols>
  <sheetData>
    <row r="1" s="7" customFormat="true" ht="88.5" hidden="false" customHeight="true" outlineLevel="0" collapsed="false">
      <c r="A1" s="5"/>
      <c r="B1" s="5"/>
      <c r="C1" s="6" t="s">
        <v>168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customFormat="false" ht="15.75" hidden="false" customHeight="false" outlineLevel="0" collapsed="false">
      <c r="A2" s="94" t="n">
        <v>2025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customFormat="false" ht="15.75" hidden="false" customHeight="true" outlineLevel="0" collapsed="false">
      <c r="A3" s="63" t="s">
        <v>169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customFormat="false" ht="30.75" hidden="false" customHeight="true" outlineLevel="0" collapsed="false">
      <c r="A4" s="95" t="s">
        <v>32</v>
      </c>
      <c r="B4" s="96" t="s">
        <v>170</v>
      </c>
      <c r="C4" s="96"/>
      <c r="D4" s="97" t="s">
        <v>171</v>
      </c>
      <c r="E4" s="97" t="s">
        <v>172</v>
      </c>
      <c r="F4" s="97" t="s">
        <v>173</v>
      </c>
      <c r="G4" s="97" t="s">
        <v>174</v>
      </c>
      <c r="H4" s="97" t="s">
        <v>175</v>
      </c>
      <c r="I4" s="98" t="s">
        <v>176</v>
      </c>
      <c r="J4" s="98"/>
      <c r="K4" s="98"/>
      <c r="L4" s="98"/>
      <c r="M4" s="98"/>
    </row>
    <row r="5" customFormat="false" ht="30.75" hidden="false" customHeight="true" outlineLevel="0" collapsed="false">
      <c r="A5" s="95"/>
      <c r="B5" s="96"/>
      <c r="C5" s="96"/>
      <c r="D5" s="97"/>
      <c r="E5" s="97"/>
      <c r="F5" s="97"/>
      <c r="G5" s="97"/>
      <c r="H5" s="97"/>
      <c r="I5" s="99" t="s">
        <v>177</v>
      </c>
      <c r="J5" s="100" t="s">
        <v>178</v>
      </c>
      <c r="K5" s="100" t="s">
        <v>179</v>
      </c>
      <c r="L5" s="100" t="s">
        <v>180</v>
      </c>
      <c r="M5" s="99" t="s">
        <v>181</v>
      </c>
    </row>
    <row r="6" customFormat="false" ht="73.7" hidden="false" customHeight="true" outlineLevel="0" collapsed="false">
      <c r="A6" s="101" t="s">
        <v>39</v>
      </c>
      <c r="B6" s="102" t="s">
        <v>182</v>
      </c>
      <c r="C6" s="102"/>
      <c r="D6" s="103" t="s">
        <v>183</v>
      </c>
      <c r="E6" s="104" t="n">
        <v>2025</v>
      </c>
      <c r="F6" s="104" t="n">
        <v>2027</v>
      </c>
      <c r="G6" s="104" t="n">
        <f aca="false">F6-E6</f>
        <v>2</v>
      </c>
      <c r="H6" s="103" t="s">
        <v>184</v>
      </c>
      <c r="I6" s="104" t="n">
        <v>0</v>
      </c>
      <c r="J6" s="104" t="n">
        <v>0</v>
      </c>
      <c r="K6" s="104" t="n">
        <v>0</v>
      </c>
      <c r="L6" s="104" t="n">
        <v>0</v>
      </c>
      <c r="M6" s="104" t="n">
        <v>0</v>
      </c>
    </row>
    <row r="7" customFormat="false" ht="15" hidden="true" customHeight="false" outlineLevel="0" collapsed="false">
      <c r="A7" s="51" t="s">
        <v>42</v>
      </c>
      <c r="B7" s="45"/>
      <c r="C7" s="45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customFormat="false" ht="15" hidden="true" customHeight="false" outlineLevel="0" collapsed="false">
      <c r="A8" s="51" t="s">
        <v>185</v>
      </c>
      <c r="B8" s="45"/>
      <c r="C8" s="45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customFormat="false" ht="15" hidden="true" customHeight="false" outlineLevel="0" collapsed="false">
      <c r="A9" s="51" t="s">
        <v>186</v>
      </c>
      <c r="B9" s="45"/>
      <c r="C9" s="45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customFormat="false" ht="15.75" hidden="false" customHeight="true" outlineLevel="0" collapsed="false">
      <c r="A10" s="9" t="s">
        <v>187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customFormat="false" ht="27" hidden="false" customHeight="true" outlineLevel="0" collapsed="false">
      <c r="A11" s="105" t="s">
        <v>32</v>
      </c>
      <c r="B11" s="106" t="s">
        <v>188</v>
      </c>
      <c r="C11" s="106" t="s">
        <v>170</v>
      </c>
      <c r="D11" s="107" t="s">
        <v>171</v>
      </c>
      <c r="E11" s="107" t="s">
        <v>172</v>
      </c>
      <c r="F11" s="107" t="s">
        <v>173</v>
      </c>
      <c r="G11" s="107" t="s">
        <v>174</v>
      </c>
      <c r="H11" s="107" t="s">
        <v>189</v>
      </c>
      <c r="I11" s="107" t="s">
        <v>176</v>
      </c>
      <c r="J11" s="107"/>
      <c r="K11" s="107"/>
      <c r="L11" s="107"/>
      <c r="M11" s="107"/>
    </row>
    <row r="12" customFormat="false" ht="33.75" hidden="false" customHeight="true" outlineLevel="0" collapsed="false">
      <c r="A12" s="105"/>
      <c r="B12" s="106"/>
      <c r="C12" s="106"/>
      <c r="D12" s="107"/>
      <c r="E12" s="107"/>
      <c r="F12" s="107"/>
      <c r="G12" s="107"/>
      <c r="H12" s="107"/>
      <c r="I12" s="108" t="s">
        <v>177</v>
      </c>
      <c r="J12" s="109" t="s">
        <v>178</v>
      </c>
      <c r="K12" s="109" t="s">
        <v>179</v>
      </c>
      <c r="L12" s="109" t="s">
        <v>180</v>
      </c>
      <c r="M12" s="108" t="s">
        <v>181</v>
      </c>
    </row>
    <row r="13" customFormat="false" ht="81" hidden="false" customHeight="true" outlineLevel="0" collapsed="false">
      <c r="A13" s="110" t="n">
        <f aca="false">'1.1. Реквизиты БУ'!A4</f>
        <v>1</v>
      </c>
      <c r="B13" s="111" t="str">
        <f aca="false">'1.1. Реквизиты БУ'!B4</f>
        <v>Администрация Воскресенского сельского поселения Савинского муниципального района Ивановской области</v>
      </c>
      <c r="C13" s="112" t="str">
        <f aca="false">'2 Перечень БУ'!CU4</f>
        <v>Энергосбережение и повышение энергетической эффективности в Администрации Воскресенского сельского поселения</v>
      </c>
      <c r="D13" s="113" t="str">
        <f aca="false">'2 Перечень БУ'!CV4</f>
        <v>постановление администрации Воскресенского сельского поселения от  24.02.2025     № 11-п</v>
      </c>
      <c r="E13" s="114" t="n">
        <f aca="false">'2 Перечень БУ'!CW4</f>
        <v>2025</v>
      </c>
      <c r="F13" s="114" t="n">
        <f aca="false">'2 Перечень БУ'!CX4</f>
        <v>2027</v>
      </c>
      <c r="G13" s="114" t="n">
        <f aca="false">'2 Перечень БУ'!CY4</f>
        <v>3</v>
      </c>
      <c r="H13" s="114" t="str">
        <f aca="false">'2 Перечень БУ'!CZ4</f>
        <v>да</v>
      </c>
      <c r="I13" s="75" t="n">
        <f aca="false">'2 Перечень БУ'!DA4</f>
        <v>0</v>
      </c>
      <c r="J13" s="75" t="n">
        <f aca="false">'2 Перечень БУ'!DB4</f>
        <v>0</v>
      </c>
      <c r="K13" s="75" t="n">
        <f aca="false">'2 Перечень БУ'!DC4</f>
        <v>0</v>
      </c>
      <c r="L13" s="75" t="n">
        <f aca="false">'2 Перечень БУ'!DD4</f>
        <v>0</v>
      </c>
      <c r="M13" s="75" t="n">
        <f aca="false">'2 Перечень БУ'!DE4</f>
        <v>0</v>
      </c>
    </row>
    <row r="14" customFormat="false" ht="72.4" hidden="false" customHeight="true" outlineLevel="0" collapsed="false">
      <c r="A14" s="110" t="n">
        <f aca="false">'1.1. Реквизиты БУ'!A5</f>
        <v>2</v>
      </c>
      <c r="B14" s="111" t="str">
        <f aca="false">'1.1. Реквизиты БУ'!B5</f>
        <v>Администрация Архиповского сельского поселения</v>
      </c>
      <c r="C14" s="112" t="str">
        <f aca="false">'2 Перечень БУ'!CU5</f>
        <v>Энергосбережение и повышение энергетической эффективности в Администрации Архиповского сельского поселения</v>
      </c>
      <c r="D14" s="113" t="str">
        <f aca="false">'2 Перечень БУ'!CV5</f>
        <v>постановление администрации Архиповского сельского поселения от 09.02.2026г. №2-п</v>
      </c>
      <c r="E14" s="114" t="n">
        <f aca="false">'2 Перечень БУ'!CW5</f>
        <v>2026</v>
      </c>
      <c r="F14" s="114" t="n">
        <f aca="false">'2 Перечень БУ'!CX5</f>
        <v>2032</v>
      </c>
      <c r="G14" s="114" t="n">
        <f aca="false">'2 Перечень БУ'!CY5</f>
        <v>7</v>
      </c>
      <c r="H14" s="114" t="str">
        <f aca="false">'2 Перечень БУ'!CZ5</f>
        <v>да</v>
      </c>
      <c r="I14" s="75" t="n">
        <f aca="false">'2 Перечень БУ'!DA5</f>
        <v>0</v>
      </c>
      <c r="J14" s="75" t="n">
        <f aca="false">'2 Перечень БУ'!DB5</f>
        <v>0</v>
      </c>
      <c r="K14" s="75" t="n">
        <f aca="false">'2 Перечень БУ'!DC5</f>
        <v>0</v>
      </c>
      <c r="L14" s="75" t="n">
        <f aca="false">'2 Перечень БУ'!DD5</f>
        <v>0</v>
      </c>
      <c r="M14" s="75" t="n">
        <f aca="false">'2 Перечень БУ'!DE5</f>
        <v>0</v>
      </c>
    </row>
    <row r="15" customFormat="false" ht="67.15" hidden="false" customHeight="true" outlineLevel="0" collapsed="false">
      <c r="A15" s="110" t="n">
        <f aca="false">'1.1. Реквизиты БУ'!A6</f>
        <v>3</v>
      </c>
      <c r="B15" s="111" t="str">
        <f aca="false">'1.1. Реквизиты БУ'!B6</f>
        <v>Администрация Вознесенского сельского поселения</v>
      </c>
      <c r="C15" s="112" t="str">
        <f aca="false">'2 Перечень БУ'!CU6</f>
        <v>Энергосбережение и повышение энергети-ческой эффективности в Администрации Вознесенского сельского поселения Савинского муниципального  района Ивановской области</v>
      </c>
      <c r="D15" s="113" t="str">
        <f aca="false">'2 Перечень БУ'!CV6</f>
        <v>Постановление Администрации Вознесенского сельского поселения  от 28.02.2025 №2 17-п</v>
      </c>
      <c r="E15" s="114" t="n">
        <f aca="false">'2 Перечень БУ'!CW6</f>
        <v>2025</v>
      </c>
      <c r="F15" s="114" t="n">
        <f aca="false">'2 Перечень БУ'!CX6</f>
        <v>2027</v>
      </c>
      <c r="G15" s="114" t="n">
        <f aca="false">'2 Перечень БУ'!CY6</f>
        <v>3</v>
      </c>
      <c r="H15" s="114" t="str">
        <f aca="false">'2 Перечень БУ'!CZ6</f>
        <v>да</v>
      </c>
      <c r="I15" s="75" t="n">
        <f aca="false">'2 Перечень БУ'!DA6</f>
        <v>0</v>
      </c>
      <c r="J15" s="75" t="n">
        <f aca="false">'2 Перечень БУ'!DB6</f>
        <v>0</v>
      </c>
      <c r="K15" s="75" t="n">
        <f aca="false">'2 Перечень БУ'!DC6</f>
        <v>0</v>
      </c>
      <c r="L15" s="75" t="n">
        <f aca="false">'2 Перечень БУ'!DD6</f>
        <v>0</v>
      </c>
      <c r="M15" s="75" t="n">
        <f aca="false">'2 Перечень БУ'!DE6</f>
        <v>0</v>
      </c>
    </row>
    <row r="16" customFormat="false" ht="77.85" hidden="false" customHeight="true" outlineLevel="0" collapsed="false">
      <c r="A16" s="110" t="n">
        <f aca="false">'1.1. Реквизиты БУ'!A7</f>
        <v>4</v>
      </c>
      <c r="B16" s="111" t="str">
        <f aca="false">'1.1. Реквизиты БУ'!B7</f>
        <v>Администрация Горячевского сельского поселения Савинского Муниципального района Ивановской области</v>
      </c>
      <c r="C16" s="112" t="str">
        <f aca="false">'2 Перечень БУ'!CU7</f>
        <v>Энергосбережение и повышение энергетической эффективности в администрации Горячевского сельского поселения</v>
      </c>
      <c r="D16" s="113" t="str">
        <f aca="false">'2 Перечень БУ'!CV7</f>
        <v>постановление администрации Горячевского сельского поселения от 10.02.2025 №8</v>
      </c>
      <c r="E16" s="114" t="n">
        <f aca="false">'2 Перечень БУ'!CW7</f>
        <v>2025</v>
      </c>
      <c r="F16" s="114" t="n">
        <f aca="false">'2 Перечень БУ'!CX7</f>
        <v>2027</v>
      </c>
      <c r="G16" s="114" t="n">
        <f aca="false">'2 Перечень БУ'!CY7</f>
        <v>3</v>
      </c>
      <c r="H16" s="114" t="str">
        <f aca="false">'2 Перечень БУ'!CZ7</f>
        <v>да</v>
      </c>
      <c r="I16" s="75" t="n">
        <f aca="false">'2 Перечень БУ'!DA7</f>
        <v>0</v>
      </c>
      <c r="J16" s="75" t="n">
        <f aca="false">'2 Перечень БУ'!DB7</f>
        <v>0</v>
      </c>
      <c r="K16" s="75" t="n">
        <f aca="false">'2 Перечень БУ'!DC7</f>
        <v>0</v>
      </c>
      <c r="L16" s="75" t="n">
        <f aca="false">'2 Перечень БУ'!DD7</f>
        <v>0</v>
      </c>
      <c r="M16" s="75" t="n">
        <f aca="false">'2 Перечень БУ'!DE7</f>
        <v>0</v>
      </c>
    </row>
    <row r="17" customFormat="false" ht="62.85" hidden="false" customHeight="true" outlineLevel="0" collapsed="false">
      <c r="A17" s="110" t="n">
        <f aca="false">'1.1. Реквизиты БУ'!A8</f>
        <v>5</v>
      </c>
      <c r="B17" s="111" t="str">
        <f aca="false">'1.1. Реквизиты БУ'!B8</f>
        <v>Администрация Савинского муниципального района Ивановской области</v>
      </c>
      <c r="C17" s="112" t="str">
        <f aca="false">'2 Перечень БУ'!CU8</f>
        <v>Энергосбережение и повышение энергетической эффективности в Администрации Савинского муниципального района</v>
      </c>
      <c r="D17" s="113" t="str">
        <f aca="false">'2 Перечень БУ'!CV8</f>
        <v>постановление администрации Савинского МР от 10.01.2025 № 7-п</v>
      </c>
      <c r="E17" s="114" t="n">
        <f aca="false">'2 Перечень БУ'!CW8</f>
        <v>2025</v>
      </c>
      <c r="F17" s="114" t="n">
        <f aca="false">'2 Перечень БУ'!CX8</f>
        <v>2027</v>
      </c>
      <c r="G17" s="114" t="n">
        <f aca="false">'2 Перечень БУ'!CY8</f>
        <v>3</v>
      </c>
      <c r="H17" s="114" t="str">
        <f aca="false">'2 Перечень БУ'!CZ8</f>
        <v>да</v>
      </c>
      <c r="I17" s="75" t="n">
        <f aca="false">'2 Перечень БУ'!DA8</f>
        <v>0</v>
      </c>
      <c r="J17" s="75" t="n">
        <f aca="false">'2 Перечень БУ'!DB8</f>
        <v>0</v>
      </c>
      <c r="K17" s="75" t="n">
        <f aca="false">'2 Перечень БУ'!DC8</f>
        <v>0</v>
      </c>
      <c r="L17" s="75" t="n">
        <f aca="false">'2 Перечень БУ'!DD8</f>
        <v>0</v>
      </c>
      <c r="M17" s="75" t="n">
        <f aca="false">'2 Перечень БУ'!DE8</f>
        <v>0</v>
      </c>
    </row>
    <row r="18" customFormat="false" ht="68.25" hidden="false" customHeight="true" outlineLevel="0" collapsed="false">
      <c r="A18" s="110" t="n">
        <f aca="false">'1.1. Реквизиты БУ'!A9</f>
        <v>6</v>
      </c>
      <c r="B18" s="111" t="str">
        <f aca="false">'1.1. Реквизиты БУ'!B9</f>
        <v>Администрация Савинского сельского поселения</v>
      </c>
      <c r="C18" s="112" t="str">
        <f aca="false">'2 Перечень БУ'!CU9</f>
        <v>Энергосбережение и повышения энергетичес-кой эффективности в Администрации Савинского сельского поселения</v>
      </c>
      <c r="D18" s="113" t="str">
        <f aca="false">'2 Перечень БУ'!CV9</f>
        <v>постановление администрации Савинского сельского поселения от 12.02.2025 № 5</v>
      </c>
      <c r="E18" s="114" t="n">
        <f aca="false">'2 Перечень БУ'!CW9</f>
        <v>2025</v>
      </c>
      <c r="F18" s="114" t="n">
        <f aca="false">'2 Перечень БУ'!CX9</f>
        <v>2029</v>
      </c>
      <c r="G18" s="114" t="n">
        <f aca="false">'2 Перечень БУ'!CY9</f>
        <v>5</v>
      </c>
      <c r="H18" s="114" t="str">
        <f aca="false">'2 Перечень БУ'!CZ9</f>
        <v>нет</v>
      </c>
      <c r="I18" s="75" t="n">
        <f aca="false">'2 Перечень БУ'!DA9</f>
        <v>0</v>
      </c>
      <c r="J18" s="75" t="n">
        <f aca="false">'2 Перечень БУ'!DB9</f>
        <v>0</v>
      </c>
      <c r="K18" s="75" t="n">
        <f aca="false">'2 Перечень БУ'!DC9</f>
        <v>0</v>
      </c>
      <c r="L18" s="75" t="n">
        <f aca="false">'2 Перечень БУ'!DD9</f>
        <v>0</v>
      </c>
      <c r="M18" s="75" t="n">
        <f aca="false">'2 Перечень БУ'!DE9</f>
        <v>0</v>
      </c>
    </row>
    <row r="19" customFormat="false" ht="74.65" hidden="false" customHeight="true" outlineLevel="0" collapsed="false">
      <c r="A19" s="110" t="n">
        <f aca="false">'1.1. Реквизиты БУ'!A10</f>
        <v>7</v>
      </c>
      <c r="B19" s="111" t="str">
        <f aca="false">'1.1. Реквизиты БУ'!B10</f>
        <v>МБОУ "Вознесенская СОШ"</v>
      </c>
      <c r="C19" s="112" t="str">
        <f aca="false">'2 Перечень БУ'!CU10</f>
        <v>Энергосбережение и повышения энергетической эффективности в Муниципальном бюджетном общеобразовательном учреждении  «Вознесенская  средняя школа»</v>
      </c>
      <c r="D19" s="113" t="str">
        <f aca="false">'2 Перечень БУ'!CV10</f>
        <v>приказ директора от 10.02.2025 № 54-а</v>
      </c>
      <c r="E19" s="114" t="n">
        <f aca="false">'2 Перечень БУ'!CW10</f>
        <v>2025</v>
      </c>
      <c r="F19" s="114" t="n">
        <f aca="false">'2 Перечень БУ'!CX10</f>
        <v>2027</v>
      </c>
      <c r="G19" s="114" t="n">
        <f aca="false">'2 Перечень БУ'!CY10</f>
        <v>3</v>
      </c>
      <c r="H19" s="114" t="str">
        <f aca="false">'2 Перечень БУ'!CZ10</f>
        <v>да</v>
      </c>
      <c r="I19" s="75" t="n">
        <f aca="false">'2 Перечень БУ'!DA10</f>
        <v>0</v>
      </c>
      <c r="J19" s="75" t="n">
        <f aca="false">'2 Перечень БУ'!DB10</f>
        <v>0</v>
      </c>
      <c r="K19" s="75" t="n">
        <f aca="false">'2 Перечень БУ'!DC10</f>
        <v>0</v>
      </c>
      <c r="L19" s="75" t="n">
        <f aca="false">'2 Перечень БУ'!DD10</f>
        <v>0</v>
      </c>
      <c r="M19" s="75" t="n">
        <f aca="false">'2 Перечень БУ'!DE10</f>
        <v>0</v>
      </c>
    </row>
    <row r="20" customFormat="false" ht="71.65" hidden="false" customHeight="true" outlineLevel="0" collapsed="false">
      <c r="A20" s="110" t="n">
        <f aca="false">'1.1. Реквизиты БУ'!A11</f>
        <v>8</v>
      </c>
      <c r="B20" s="111" t="str">
        <f aca="false">'1.1. Реквизиты БУ'!B11</f>
        <v>МБОУ Савинская средняя школа</v>
      </c>
      <c r="C20" s="112" t="str">
        <f aca="false">'2 Перечень БУ'!CU11</f>
        <v>«Энергосбережение и повышения энергети-ческой эффективности  муниципального бюджетного общеобразовательного учреждения Савинской средней школе»</v>
      </c>
      <c r="D20" s="113" t="str">
        <f aca="false">'2 Перечень БУ'!CV11</f>
        <v>приказ директора от 28.02.2025 № 37</v>
      </c>
      <c r="E20" s="114" t="n">
        <f aca="false">'2 Перечень БУ'!CW11</f>
        <v>2025</v>
      </c>
      <c r="F20" s="114" t="n">
        <f aca="false">'2 Перечень БУ'!CX11</f>
        <v>2027</v>
      </c>
      <c r="G20" s="114" t="n">
        <f aca="false">'2 Перечень БУ'!CY11</f>
        <v>3</v>
      </c>
      <c r="H20" s="114" t="str">
        <f aca="false">'2 Перечень БУ'!CZ11</f>
        <v>да</v>
      </c>
      <c r="I20" s="75" t="n">
        <f aca="false">'2 Перечень БУ'!DA11</f>
        <v>0</v>
      </c>
      <c r="J20" s="75" t="n">
        <f aca="false">'2 Перечень БУ'!DB11</f>
        <v>0</v>
      </c>
      <c r="K20" s="75" t="n">
        <f aca="false">'2 Перечень БУ'!DC11</f>
        <v>0</v>
      </c>
      <c r="L20" s="75" t="n">
        <f aca="false">'2 Перечень БУ'!DD11</f>
        <v>0</v>
      </c>
      <c r="M20" s="75" t="n">
        <f aca="false">'2 Перечень БУ'!DE11</f>
        <v>0</v>
      </c>
    </row>
    <row r="21" customFormat="false" ht="47.85" hidden="false" customHeight="true" outlineLevel="0" collapsed="false">
      <c r="A21" s="110" t="n">
        <f aca="false">'1.1. Реквизиты БУ'!A12</f>
        <v>9</v>
      </c>
      <c r="B21" s="111" t="str">
        <f aca="false">'1.1. Реквизиты БУ'!B12</f>
        <v>МБУДО ЦДО</v>
      </c>
      <c r="C21" s="112" t="str">
        <f aca="false">'2 Перечень БУ'!CU12</f>
        <v>Энергосбережение и повышение энергетической эффективности в  МБУДО ЦДО</v>
      </c>
      <c r="D21" s="113" t="str">
        <f aca="false">'2 Перечень БУ'!CV12</f>
        <v>приказ от 11.02.2025 № 9</v>
      </c>
      <c r="E21" s="114" t="n">
        <f aca="false">'2 Перечень БУ'!CW12</f>
        <v>2025</v>
      </c>
      <c r="F21" s="114" t="n">
        <f aca="false">'2 Перечень БУ'!CX12</f>
        <v>2029</v>
      </c>
      <c r="G21" s="114" t="n">
        <f aca="false">'2 Перечень БУ'!CY12</f>
        <v>5</v>
      </c>
      <c r="H21" s="114" t="str">
        <f aca="false">'2 Перечень БУ'!CZ12</f>
        <v>да</v>
      </c>
      <c r="I21" s="75" t="n">
        <f aca="false">'2 Перечень БУ'!DA12</f>
        <v>0</v>
      </c>
      <c r="J21" s="75" t="n">
        <f aca="false">'2 Перечень БУ'!DB12</f>
        <v>0</v>
      </c>
      <c r="K21" s="75" t="n">
        <f aca="false">'2 Перечень БУ'!DC12</f>
        <v>0</v>
      </c>
      <c r="L21" s="75" t="n">
        <f aca="false">'2 Перечень БУ'!DD12</f>
        <v>0</v>
      </c>
      <c r="M21" s="75" t="n">
        <f aca="false">'2 Перечень БУ'!DE12</f>
        <v>0</v>
      </c>
    </row>
    <row r="22" customFormat="false" ht="46.7" hidden="false" customHeight="true" outlineLevel="0" collapsed="false">
      <c r="A22" s="110" t="n">
        <f aca="false">'1.1. Реквизиты БУ'!A13</f>
        <v>10</v>
      </c>
      <c r="B22" s="111" t="str">
        <f aca="false">'1.1. Реквизиты БУ'!B13</f>
        <v>Муниципальное бюджетное учреждение "Савинский спортивный комплекс "Атлант""</v>
      </c>
      <c r="C22" s="112" t="str">
        <f aca="false">'2 Перечень БУ'!CU13</f>
        <v>Энергосбережение и повышение энергетической эффективности в МБУ Савинский СК "Атлант"</v>
      </c>
      <c r="D22" s="113" t="str">
        <f aca="false">'2 Перечень БУ'!CV13</f>
        <v>приказ директора от 21.02.2025 № 17</v>
      </c>
      <c r="E22" s="114" t="n">
        <f aca="false">'2 Перечень БУ'!CW13</f>
        <v>2025</v>
      </c>
      <c r="F22" s="114" t="n">
        <f aca="false">'2 Перечень БУ'!CX13</f>
        <v>2027</v>
      </c>
      <c r="G22" s="114" t="n">
        <f aca="false">'2 Перечень БУ'!CY13</f>
        <v>3</v>
      </c>
      <c r="H22" s="114" t="str">
        <f aca="false">'2 Перечень БУ'!CZ13</f>
        <v>да</v>
      </c>
      <c r="I22" s="75" t="n">
        <f aca="false">'2 Перечень БУ'!DA13</f>
        <v>0</v>
      </c>
      <c r="J22" s="75" t="n">
        <f aca="false">'2 Перечень БУ'!DB13</f>
        <v>0</v>
      </c>
      <c r="K22" s="75" t="n">
        <f aca="false">'2 Перечень БУ'!DC13</f>
        <v>0</v>
      </c>
      <c r="L22" s="75" t="n">
        <f aca="false">'2 Перечень БУ'!DD13</f>
        <v>0</v>
      </c>
      <c r="M22" s="75" t="n">
        <f aca="false">'2 Перечень БУ'!DE13</f>
        <v>0</v>
      </c>
    </row>
    <row r="23" customFormat="false" ht="66.6" hidden="false" customHeight="true" outlineLevel="0" collapsed="false">
      <c r="A23" s="110" t="n">
        <f aca="false">'1.1. Реквизиты БУ'!A14</f>
        <v>11</v>
      </c>
      <c r="B23" s="111" t="str">
        <f aca="false">'1.1. Реквизиты БУ'!B14</f>
        <v>Муниципальное казённое дошкольное образовательное учреждение Агрофенинский детский сад</v>
      </c>
      <c r="C23" s="112" t="str">
        <f aca="false">'2 Перечень БУ'!CU14</f>
        <v>Энергосбережение и повышение энергетической эффективности в  Муниципальном казенном дошкольном учреждении Агрофенинский детский сад</v>
      </c>
      <c r="D23" s="113" t="str">
        <f aca="false">'2 Перечень БУ'!CV14</f>
        <v>приказ заведующей от 21.02.2025 № 21</v>
      </c>
      <c r="E23" s="114" t="n">
        <f aca="false">'2 Перечень БУ'!CW14</f>
        <v>2025</v>
      </c>
      <c r="F23" s="114" t="n">
        <f aca="false">'2 Перечень БУ'!CX14</f>
        <v>2027</v>
      </c>
      <c r="G23" s="114" t="n">
        <f aca="false">'2 Перечень БУ'!CY14</f>
        <v>3</v>
      </c>
      <c r="H23" s="114" t="str">
        <f aca="false">'2 Перечень БУ'!CZ14</f>
        <v>да</v>
      </c>
      <c r="I23" s="75" t="n">
        <f aca="false">'2 Перечень БУ'!DA14</f>
        <v>0</v>
      </c>
      <c r="J23" s="75" t="n">
        <f aca="false">'2 Перечень БУ'!DB14</f>
        <v>0</v>
      </c>
      <c r="K23" s="75" t="n">
        <f aca="false">'2 Перечень БУ'!DC14</f>
        <v>0</v>
      </c>
      <c r="L23" s="75" t="n">
        <f aca="false">'2 Перечень БУ'!DD14</f>
        <v>0</v>
      </c>
      <c r="M23" s="75" t="n">
        <f aca="false">'2 Перечень БУ'!DE14</f>
        <v>0</v>
      </c>
    </row>
    <row r="24" customFormat="false" ht="55.7" hidden="false" customHeight="true" outlineLevel="0" collapsed="false">
      <c r="A24" s="110" t="n">
        <f aca="false">'1.1. Реквизиты БУ'!A15</f>
        <v>12</v>
      </c>
      <c r="B24" s="111" t="str">
        <f aca="false">'1.1. Реквизиты БУ'!B15</f>
        <v>МКДОУ Архиповский детский сад</v>
      </c>
      <c r="C24" s="112" t="str">
        <f aca="false">'2 Перечень БУ'!CU15</f>
        <v>Энергосбережение и повышение энергетической эффективности в МКДОУ Архиповском детском саду</v>
      </c>
      <c r="D24" s="113" t="str">
        <f aca="false">'2 Перечень БУ'!CV15</f>
        <v>приказ заведующей от 10.02.2025 № 19</v>
      </c>
      <c r="E24" s="114" t="n">
        <f aca="false">'2 Перечень БУ'!CW15</f>
        <v>2025</v>
      </c>
      <c r="F24" s="114" t="n">
        <f aca="false">'2 Перечень БУ'!CX15</f>
        <v>2027</v>
      </c>
      <c r="G24" s="114" t="n">
        <f aca="false">'2 Перечень БУ'!CY15</f>
        <v>3</v>
      </c>
      <c r="H24" s="114" t="str">
        <f aca="false">'2 Перечень БУ'!CZ15</f>
        <v>да</v>
      </c>
      <c r="I24" s="75" t="n">
        <f aca="false">'2 Перечень БУ'!DA15</f>
        <v>0</v>
      </c>
      <c r="J24" s="75" t="n">
        <f aca="false">'2 Перечень БУ'!DB15</f>
        <v>0</v>
      </c>
      <c r="K24" s="75" t="n">
        <f aca="false">'2 Перечень БУ'!DC15</f>
        <v>0</v>
      </c>
      <c r="L24" s="75" t="n">
        <f aca="false">'2 Перечень БУ'!DD15</f>
        <v>0</v>
      </c>
      <c r="M24" s="75" t="n">
        <f aca="false">'2 Перечень БУ'!DE15</f>
        <v>0</v>
      </c>
    </row>
    <row r="25" customFormat="false" ht="54.4" hidden="false" customHeight="true" outlineLevel="0" collapsed="false">
      <c r="A25" s="110" t="n">
        <f aca="false">'1.1. Реквизиты БУ'!A16</f>
        <v>13</v>
      </c>
      <c r="B25" s="111" t="str">
        <f aca="false">'1.1. Реквизиты БУ'!B16</f>
        <v>Муниципальное казённое дошкольное образовательное учреждение Воскресенский детский сад</v>
      </c>
      <c r="C25" s="112" t="str">
        <f aca="false">'2 Перечень БУ'!CU16</f>
        <v>Энергосбережение и повышения энергетической эффективности в МКДОУ Воскресенском детском саду</v>
      </c>
      <c r="D25" s="113" t="str">
        <f aca="false">'2 Перечень БУ'!CV16</f>
        <v>приказ заведующей от 10.02.2025 № 17</v>
      </c>
      <c r="E25" s="114" t="n">
        <f aca="false">'2 Перечень БУ'!CW16</f>
        <v>2025</v>
      </c>
      <c r="F25" s="114" t="n">
        <f aca="false">'2 Перечень БУ'!CX16</f>
        <v>2027</v>
      </c>
      <c r="G25" s="114" t="n">
        <f aca="false">'2 Перечень БУ'!CY16</f>
        <v>3</v>
      </c>
      <c r="H25" s="114" t="str">
        <f aca="false">'2 Перечень БУ'!CZ16</f>
        <v>да</v>
      </c>
      <c r="I25" s="75" t="n">
        <f aca="false">'2 Перечень БУ'!DA16</f>
        <v>0</v>
      </c>
      <c r="J25" s="75" t="n">
        <f aca="false">'2 Перечень БУ'!DB16</f>
        <v>0</v>
      </c>
      <c r="K25" s="75" t="n">
        <f aca="false">'2 Перечень БУ'!DC16</f>
        <v>0</v>
      </c>
      <c r="L25" s="75" t="n">
        <f aca="false">'2 Перечень БУ'!DD16</f>
        <v>0</v>
      </c>
      <c r="M25" s="75" t="n">
        <f aca="false">'2 Перечень БУ'!DE16</f>
        <v>0</v>
      </c>
    </row>
    <row r="26" customFormat="false" ht="56.45" hidden="false" customHeight="true" outlineLevel="0" collapsed="false">
      <c r="A26" s="110" t="n">
        <f aca="false">'1.1. Реквизиты БУ'!A17</f>
        <v>14</v>
      </c>
      <c r="B26" s="111" t="str">
        <f aca="false">'1.1. Реквизиты БУ'!B17</f>
        <v>Муниципальное казённое дошкольное образовательное учреждение Савинский детский сад № 1</v>
      </c>
      <c r="C26" s="112" t="str">
        <f aca="false">'2 Перечень БУ'!CU17</f>
        <v>Энергосбережение и повышение энергетической эффективности в Муниципальном казённом дошкольном учреждении Савинского детского сада № 1</v>
      </c>
      <c r="D26" s="113" t="str">
        <f aca="false">'2 Перечень БУ'!CV17</f>
        <v>приказ заведующей от 10.02.2025 № 22</v>
      </c>
      <c r="E26" s="114" t="n">
        <f aca="false">'2 Перечень БУ'!CW17</f>
        <v>2025</v>
      </c>
      <c r="F26" s="114" t="n">
        <f aca="false">'2 Перечень БУ'!CX17</f>
        <v>2027</v>
      </c>
      <c r="G26" s="114" t="n">
        <f aca="false">'2 Перечень БУ'!CY17</f>
        <v>3</v>
      </c>
      <c r="H26" s="114" t="str">
        <f aca="false">'2 Перечень БУ'!CZ17</f>
        <v>да</v>
      </c>
      <c r="I26" s="75" t="n">
        <f aca="false">'2 Перечень БУ'!DA17</f>
        <v>0</v>
      </c>
      <c r="J26" s="75" t="n">
        <f aca="false">'2 Перечень БУ'!DB17</f>
        <v>0</v>
      </c>
      <c r="K26" s="75" t="n">
        <f aca="false">'2 Перечень БУ'!DC17</f>
        <v>0</v>
      </c>
      <c r="L26" s="75" t="n">
        <f aca="false">'2 Перечень БУ'!DD17</f>
        <v>0</v>
      </c>
      <c r="M26" s="75" t="n">
        <f aca="false">'2 Перечень БУ'!DE17</f>
        <v>0</v>
      </c>
    </row>
    <row r="27" customFormat="false" ht="71.65" hidden="false" customHeight="true" outlineLevel="0" collapsed="false">
      <c r="A27" s="110" t="n">
        <f aca="false">'1.1. Реквизиты БУ'!A18</f>
        <v>15</v>
      </c>
      <c r="B27" s="111" t="str">
        <f aca="false">'1.1. Реквизиты БУ'!B18</f>
        <v>Муниципальное казённое дошкольное образовательное учреждение Савинский детский сад № 2</v>
      </c>
      <c r="C27" s="112" t="str">
        <f aca="false">'2 Перечень БУ'!CU18</f>
        <v>Энергосбережение и повышение энергетической эффективности в Муниципальном казённом дошкольном образовательном учреждении Савинском детском саду № 2</v>
      </c>
      <c r="D27" s="113" t="str">
        <f aca="false">'2 Перечень БУ'!CV18</f>
        <v>приказ заведующей от 23.12.2024 № 68</v>
      </c>
      <c r="E27" s="114" t="n">
        <f aca="false">'2 Перечень БУ'!CW18</f>
        <v>2025</v>
      </c>
      <c r="F27" s="114" t="n">
        <f aca="false">'2 Перечень БУ'!CX18</f>
        <v>2027</v>
      </c>
      <c r="G27" s="114" t="n">
        <f aca="false">'2 Перечень БУ'!CY18</f>
        <v>3</v>
      </c>
      <c r="H27" s="114" t="str">
        <f aca="false">'2 Перечень БУ'!CZ18</f>
        <v>да</v>
      </c>
      <c r="I27" s="75" t="n">
        <f aca="false">'2 Перечень БУ'!DA18</f>
        <v>0</v>
      </c>
      <c r="J27" s="75" t="n">
        <f aca="false">'2 Перечень БУ'!DB18</f>
        <v>0</v>
      </c>
      <c r="K27" s="75" t="n">
        <f aca="false">'2 Перечень БУ'!DC18</f>
        <v>0</v>
      </c>
      <c r="L27" s="75" t="n">
        <f aca="false">'2 Перечень БУ'!DD18</f>
        <v>0</v>
      </c>
      <c r="M27" s="75" t="n">
        <f aca="false">'2 Перечень БУ'!DE18</f>
        <v>0</v>
      </c>
    </row>
    <row r="28" customFormat="false" ht="61.7" hidden="false" customHeight="true" outlineLevel="0" collapsed="false">
      <c r="A28" s="110" t="n">
        <f aca="false">'1.1. Реквизиты БУ'!A19</f>
        <v>16</v>
      </c>
      <c r="B28" s="111" t="str">
        <f aca="false">'1.1. Реквизиты БУ'!B19</f>
        <v>Муниципальное казённое дошкольное образовательное учреждение Савинский детский сад № 3</v>
      </c>
      <c r="C28" s="112" t="str">
        <f aca="false">'2 Перечень БУ'!CU19</f>
        <v>Энергосбережение и повышение энергетической эффективности в  Муниципальном казенном дошкольном учреждении Савинский детский сад №3</v>
      </c>
      <c r="D28" s="113" t="str">
        <f aca="false">'2 Перечень БУ'!CV19</f>
        <v>приказ заведующей от 11.02.2025 № 7 № 9</v>
      </c>
      <c r="E28" s="114" t="n">
        <f aca="false">'2 Перечень БУ'!CW19</f>
        <v>2025</v>
      </c>
      <c r="F28" s="114" t="n">
        <f aca="false">'2 Перечень БУ'!CX19</f>
        <v>2027</v>
      </c>
      <c r="G28" s="114" t="n">
        <f aca="false">'2 Перечень БУ'!CY19</f>
        <v>3</v>
      </c>
      <c r="H28" s="114" t="str">
        <f aca="false">'2 Перечень БУ'!CZ19</f>
        <v>да</v>
      </c>
      <c r="I28" s="75" t="n">
        <f aca="false">'2 Перечень БУ'!DA19</f>
        <v>0</v>
      </c>
      <c r="J28" s="75" t="n">
        <f aca="false">'2 Перечень БУ'!DB19</f>
        <v>0</v>
      </c>
      <c r="K28" s="75" t="n">
        <f aca="false">'2 Перечень БУ'!DC19</f>
        <v>0</v>
      </c>
      <c r="L28" s="75" t="n">
        <f aca="false">'2 Перечень БУ'!DD19</f>
        <v>0</v>
      </c>
      <c r="M28" s="75" t="n">
        <f aca="false">'2 Перечень БУ'!DE19</f>
        <v>0</v>
      </c>
    </row>
    <row r="29" customFormat="false" ht="53.65" hidden="false" customHeight="true" outlineLevel="0" collapsed="false">
      <c r="A29" s="110" t="n">
        <f aca="false">'1.1. Реквизиты БУ'!A20</f>
        <v>17</v>
      </c>
      <c r="B29" s="111" t="str">
        <f aca="false">'1.1. Реквизиты БУ'!B20</f>
        <v>Муниципальное казённое общеобразовательное учреждение Архиповская средняя школа</v>
      </c>
      <c r="C29" s="112" t="str">
        <f aca="false">'2 Перечень БУ'!CU20</f>
        <v>Энергосбережение и повышение энергетической эффективности в  МКОУ Архиповской СШ</v>
      </c>
      <c r="D29" s="113" t="str">
        <f aca="false">'2 Перечень БУ'!CV20</f>
        <v>приказ директора от 27.02.2025 № 12</v>
      </c>
      <c r="E29" s="114" t="n">
        <f aca="false">'2 Перечень БУ'!CW20</f>
        <v>2025</v>
      </c>
      <c r="F29" s="114" t="n">
        <f aca="false">'2 Перечень БУ'!CX20</f>
        <v>2027</v>
      </c>
      <c r="G29" s="114" t="n">
        <f aca="false">'2 Перечень БУ'!CY20</f>
        <v>3</v>
      </c>
      <c r="H29" s="114" t="str">
        <f aca="false">'2 Перечень БУ'!CZ20</f>
        <v>да</v>
      </c>
      <c r="I29" s="75" t="n">
        <f aca="false">'2 Перечень БУ'!DA20</f>
        <v>0</v>
      </c>
      <c r="J29" s="75" t="n">
        <f aca="false">'2 Перечень БУ'!DB20</f>
        <v>0</v>
      </c>
      <c r="K29" s="75" t="n">
        <f aca="false">'2 Перечень БУ'!DC20</f>
        <v>0</v>
      </c>
      <c r="L29" s="75" t="n">
        <f aca="false">'2 Перечень БУ'!DD20</f>
        <v>0</v>
      </c>
      <c r="M29" s="75" t="n">
        <f aca="false">'2 Перечень БУ'!DE20</f>
        <v>0</v>
      </c>
    </row>
    <row r="30" customFormat="false" ht="72.6" hidden="false" customHeight="true" outlineLevel="0" collapsed="false">
      <c r="A30" s="110" t="n">
        <f aca="false">'1.1. Реквизиты БУ'!A21</f>
        <v>18</v>
      </c>
      <c r="B30" s="111" t="str">
        <f aca="false">'1.1. Реквизиты БУ'!B21</f>
        <v>Муниципальное казённое общеобразовательное учреждение Воскресенская средняя школа</v>
      </c>
      <c r="C30" s="112" t="str">
        <f aca="false">'2 Перечень БУ'!CU21</f>
        <v>Энергосбережение и повышение энергетической эффективности в Муниципальном казённом общеобразовательном учреждении Воскресенской средней школе</v>
      </c>
      <c r="D30" s="113" t="str">
        <f aca="false">'2 Перечень БУ'!CV21</f>
        <v>Приказ директора от 16.03.2025 № 235.02.20023 № 15/2</v>
      </c>
      <c r="E30" s="114" t="n">
        <f aca="false">'2 Перечень БУ'!CW21</f>
        <v>2025</v>
      </c>
      <c r="F30" s="114" t="n">
        <f aca="false">'2 Перечень БУ'!CX21</f>
        <v>2027</v>
      </c>
      <c r="G30" s="114" t="n">
        <f aca="false">'2 Перечень БУ'!CY21</f>
        <v>3</v>
      </c>
      <c r="H30" s="114" t="str">
        <f aca="false">'2 Перечень БУ'!CZ21</f>
        <v>да</v>
      </c>
      <c r="I30" s="75" t="n">
        <f aca="false">'2 Перечень БУ'!DA21</f>
        <v>0</v>
      </c>
      <c r="J30" s="75" t="n">
        <f aca="false">'2 Перечень БУ'!DB21</f>
        <v>0</v>
      </c>
      <c r="K30" s="75" t="n">
        <f aca="false">'2 Перечень БУ'!DC21</f>
        <v>0</v>
      </c>
      <c r="L30" s="75" t="n">
        <f aca="false">'2 Перечень БУ'!DD21</f>
        <v>0</v>
      </c>
      <c r="M30" s="75" t="n">
        <f aca="false">'2 Перечень БУ'!DE21</f>
        <v>0</v>
      </c>
    </row>
    <row r="31" customFormat="false" ht="49.7" hidden="false" customHeight="true" outlineLevel="0" collapsed="false">
      <c r="A31" s="110" t="n">
        <f aca="false">'1.1. Реквизиты БУ'!A22</f>
        <v>19</v>
      </c>
      <c r="B31" s="111" t="str">
        <f aca="false">'1.1. Реквизиты БУ'!B22</f>
        <v>Муниципальное казённое общеобразовательное учреждение Горячевская средняя школа</v>
      </c>
      <c r="C31" s="112" t="str">
        <f aca="false">'2 Перечень БУ'!CU22</f>
        <v>Энергосбережение и повышение энергетической эффективности в МКОУ Горячевской СШ</v>
      </c>
      <c r="D31" s="113" t="str">
        <f aca="false">'2 Перечень БУ'!CV22</f>
        <v>приказ директора № 25 от 17.03.2025</v>
      </c>
      <c r="E31" s="114" t="n">
        <f aca="false">'2 Перечень БУ'!CW22</f>
        <v>2025</v>
      </c>
      <c r="F31" s="114" t="n">
        <f aca="false">'2 Перечень БУ'!CX22</f>
        <v>2027</v>
      </c>
      <c r="G31" s="114" t="n">
        <f aca="false">'2 Перечень БУ'!CY22</f>
        <v>3</v>
      </c>
      <c r="H31" s="114" t="str">
        <f aca="false">'2 Перечень БУ'!CZ22</f>
        <v>да</v>
      </c>
      <c r="I31" s="75" t="n">
        <f aca="false">'2 Перечень БУ'!DA22</f>
        <v>0</v>
      </c>
      <c r="J31" s="75" t="n">
        <f aca="false">'2 Перечень БУ'!DB22</f>
        <v>0</v>
      </c>
      <c r="K31" s="75" t="n">
        <f aca="false">'2 Перечень БУ'!DC22</f>
        <v>0</v>
      </c>
      <c r="L31" s="75" t="n">
        <f aca="false">'2 Перечень БУ'!DD22</f>
        <v>0</v>
      </c>
      <c r="M31" s="75" t="n">
        <f aca="false">'2 Перечень БУ'!DE22</f>
        <v>0</v>
      </c>
    </row>
    <row r="32" customFormat="false" ht="67.15" hidden="false" customHeight="true" outlineLevel="0" collapsed="false">
      <c r="A32" s="110" t="n">
        <f aca="false">'1.1. Реквизиты БУ'!A23</f>
        <v>20</v>
      </c>
      <c r="B32" s="111" t="str">
        <f aca="false">'1.1. Реквизиты БУ'!B23</f>
        <v>МКУ «Архиповский дом культуры»</v>
      </c>
      <c r="C32" s="112" t="str">
        <f aca="false">'2 Перечень БУ'!CU23</f>
        <v>Энергосбережение и повышение энергетической эффективности в МКУ «Архиповский дом культуры»</v>
      </c>
      <c r="D32" s="113" t="str">
        <f aca="false">'2 Перечень БУ'!CV23</f>
        <v>постановление администрации Архиповского сельского поселения от 09.02.2026г. №3-п</v>
      </c>
      <c r="E32" s="114" t="n">
        <f aca="false">'2 Перечень БУ'!CW23</f>
        <v>2026</v>
      </c>
      <c r="F32" s="114" t="n">
        <f aca="false">'2 Перечень БУ'!CX23</f>
        <v>2032</v>
      </c>
      <c r="G32" s="114" t="n">
        <f aca="false">'2 Перечень БУ'!CY23</f>
        <v>7</v>
      </c>
      <c r="H32" s="114" t="str">
        <f aca="false">'2 Перечень БУ'!CZ23</f>
        <v>да</v>
      </c>
      <c r="I32" s="75" t="n">
        <f aca="false">'2 Перечень БУ'!DA23</f>
        <v>0</v>
      </c>
      <c r="J32" s="75" t="n">
        <f aca="false">'2 Перечень БУ'!DB23</f>
        <v>0</v>
      </c>
      <c r="K32" s="75" t="n">
        <f aca="false">'2 Перечень БУ'!DC23</f>
        <v>0</v>
      </c>
      <c r="L32" s="75" t="n">
        <f aca="false">'2 Перечень БУ'!DD23</f>
        <v>0</v>
      </c>
      <c r="M32" s="75" t="n">
        <f aca="false">'2 Перечень БУ'!DE23</f>
        <v>0</v>
      </c>
    </row>
    <row r="33" customFormat="false" ht="44.85" hidden="false" customHeight="true" outlineLevel="0" collapsed="false">
      <c r="A33" s="110" t="n">
        <f aca="false">'1.1. Реквизиты БУ'!A24</f>
        <v>21</v>
      </c>
      <c r="B33" s="111" t="str">
        <f aca="false">'1.1. Реквизиты БУ'!B24</f>
        <v>МКУ ДО ДШИ</v>
      </c>
      <c r="C33" s="112" t="str">
        <f aca="false">'2 Перечень БУ'!CU24</f>
        <v>Энергосбережение и повышение энергетической эффективности в МКУДО ДШИ</v>
      </c>
      <c r="D33" s="113" t="str">
        <f aca="false">'2 Перечень БУ'!CV24</f>
        <v>приказ директора от 11.02.2025 № 721</v>
      </c>
      <c r="E33" s="114" t="n">
        <f aca="false">'2 Перечень БУ'!CW24</f>
        <v>2025</v>
      </c>
      <c r="F33" s="114" t="n">
        <f aca="false">'2 Перечень БУ'!CX24</f>
        <v>2027</v>
      </c>
      <c r="G33" s="114" t="n">
        <f aca="false">'2 Перечень БУ'!CY24</f>
        <v>3</v>
      </c>
      <c r="H33" s="114" t="str">
        <f aca="false">'2 Перечень БУ'!CZ24</f>
        <v>да</v>
      </c>
      <c r="I33" s="75" t="n">
        <f aca="false">'2 Перечень БУ'!DA24</f>
        <v>0</v>
      </c>
      <c r="J33" s="75" t="n">
        <f aca="false">'2 Перечень БУ'!DB24</f>
        <v>0</v>
      </c>
      <c r="K33" s="75" t="n">
        <f aca="false">'2 Перечень БУ'!DC24</f>
        <v>0</v>
      </c>
      <c r="L33" s="75" t="n">
        <f aca="false">'2 Перечень БУ'!DD24</f>
        <v>0</v>
      </c>
      <c r="M33" s="75" t="n">
        <f aca="false">'2 Перечень БУ'!DE24</f>
        <v>0</v>
      </c>
    </row>
    <row r="34" customFormat="false" ht="68.65" hidden="false" customHeight="true" outlineLevel="0" collapsed="false">
      <c r="A34" s="110" t="n">
        <f aca="false">'1.1. Реквизиты БУ'!A25</f>
        <v>22</v>
      </c>
      <c r="B34" s="111" t="str">
        <f aca="false">'1.1. Реквизиты БУ'!B25</f>
        <v>МКУ КБО Горячевского сельского поселения Савинского муниципального района Ивановской области</v>
      </c>
      <c r="C34" s="112" t="str">
        <f aca="false">'2 Перечень БУ'!CU25</f>
        <v>Энергосбережение и повышение  энергетической эффективности в МКУ КБО Горячевского сельского поселения</v>
      </c>
      <c r="D34" s="113" t="str">
        <f aca="false">'2 Перечень БУ'!CV25</f>
        <v>постановление администрации Горячевского сельского поселения от 0.02.2025 № 9</v>
      </c>
      <c r="E34" s="114" t="n">
        <f aca="false">'2 Перечень БУ'!CW25</f>
        <v>2025</v>
      </c>
      <c r="F34" s="114" t="n">
        <f aca="false">'2 Перечень БУ'!CX25</f>
        <v>2029</v>
      </c>
      <c r="G34" s="114" t="n">
        <f aca="false">'2 Перечень БУ'!CY25</f>
        <v>5</v>
      </c>
      <c r="H34" s="114" t="str">
        <f aca="false">'2 Перечень БУ'!CZ25</f>
        <v>нет</v>
      </c>
      <c r="I34" s="75" t="n">
        <f aca="false">'2 Перечень БУ'!DA25</f>
        <v>0</v>
      </c>
      <c r="J34" s="75" t="n">
        <f aca="false">'2 Перечень БУ'!DB25</f>
        <v>0</v>
      </c>
      <c r="K34" s="75" t="n">
        <f aca="false">'2 Перечень БУ'!DC25</f>
        <v>0</v>
      </c>
      <c r="L34" s="75" t="n">
        <f aca="false">'2 Перечень БУ'!DD25</f>
        <v>0</v>
      </c>
      <c r="M34" s="75" t="n">
        <f aca="false">'2 Перечень БУ'!DE25</f>
        <v>0</v>
      </c>
    </row>
    <row r="35" customFormat="false" ht="58.7" hidden="false" customHeight="true" outlineLevel="0" collapsed="false">
      <c r="A35" s="110" t="n">
        <f aca="false">'1.1. Реквизиты БУ'!A26</f>
        <v>23</v>
      </c>
      <c r="B35" s="111" t="str">
        <f aca="false">'1.1. Реквизиты БУ'!B26</f>
        <v>МКУ "Центральная библиотека"</v>
      </c>
      <c r="C35" s="112" t="str">
        <f aca="false">'2 Перечень БУ'!CU26</f>
        <v>Энергосбережение и повышение энергетической эффективности в Муниципальном казенном учреждении «Центральная библиотека»</v>
      </c>
      <c r="D35" s="113" t="str">
        <f aca="false">'2 Перечень БУ'!CV26</f>
        <v>приказ директора от 20.01.2025 № 23.02.2023 № 41</v>
      </c>
      <c r="E35" s="114" t="n">
        <f aca="false">'2 Перечень БУ'!CW26</f>
        <v>2025</v>
      </c>
      <c r="F35" s="114" t="n">
        <f aca="false">'2 Перечень БУ'!CX26</f>
        <v>2027</v>
      </c>
      <c r="G35" s="114" t="n">
        <f aca="false">'2 Перечень БУ'!CY26</f>
        <v>3</v>
      </c>
      <c r="H35" s="114" t="str">
        <f aca="false">'2 Перечень БУ'!CZ26</f>
        <v>да</v>
      </c>
      <c r="I35" s="75" t="n">
        <f aca="false">'2 Перечень БУ'!DA26</f>
        <v>0</v>
      </c>
      <c r="J35" s="75" t="n">
        <f aca="false">'2 Перечень БУ'!DB26</f>
        <v>0</v>
      </c>
      <c r="K35" s="75" t="n">
        <f aca="false">'2 Перечень БУ'!DC26</f>
        <v>0</v>
      </c>
      <c r="L35" s="75" t="n">
        <f aca="false">'2 Перечень БУ'!DD26</f>
        <v>0</v>
      </c>
      <c r="M35" s="75" t="n">
        <f aca="false">'2 Перечень БУ'!DE26</f>
        <v>0</v>
      </c>
    </row>
    <row r="36" customFormat="false" ht="73.5" hidden="false" customHeight="true" outlineLevel="0" collapsed="false">
      <c r="A36" s="110" t="n">
        <f aca="false">'1.1. Реквизиты БУ'!A27</f>
        <v>24</v>
      </c>
      <c r="B36" s="111" t="str">
        <f aca="false">'1.1. Реквизиты БУ'!B27</f>
        <v>Муниципальное казенное учреждение Центр культуры и досуга Воскресенского сельского поселения Савинского муниципального района Ивановской области</v>
      </c>
      <c r="C36" s="112" t="str">
        <f aca="false">'2 Перечень БУ'!CU27</f>
        <v>Энергосбережение и повышение энергетической эффективности в МКУ ЦКД  Воскресенского сельского поселения</v>
      </c>
      <c r="D36" s="113" t="str">
        <f aca="false">'2 Перечень БУ'!CV27</f>
        <v>постановление администрации Воскресенского сельского поселения от 24.02.2025 № 12-п</v>
      </c>
      <c r="E36" s="114" t="n">
        <f aca="false">'2 Перечень БУ'!CW27</f>
        <v>2025</v>
      </c>
      <c r="F36" s="114" t="n">
        <f aca="false">'2 Перечень БУ'!CX27</f>
        <v>2027</v>
      </c>
      <c r="G36" s="114" t="n">
        <f aca="false">'2 Перечень БУ'!CY27</f>
        <v>3</v>
      </c>
      <c r="H36" s="114" t="str">
        <f aca="false">'2 Перечень БУ'!CZ27</f>
        <v>да</v>
      </c>
      <c r="I36" s="75" t="n">
        <f aca="false">'2 Перечень БУ'!DA27</f>
        <v>0</v>
      </c>
      <c r="J36" s="75" t="n">
        <f aca="false">'2 Перечень БУ'!DB27</f>
        <v>0</v>
      </c>
      <c r="K36" s="75" t="n">
        <f aca="false">'2 Перечень БУ'!DC27</f>
        <v>0</v>
      </c>
      <c r="L36" s="75" t="n">
        <f aca="false">'2 Перечень БУ'!DD27</f>
        <v>0</v>
      </c>
      <c r="M36" s="75" t="n">
        <f aca="false">'2 Перечень БУ'!DE27</f>
        <v>0</v>
      </c>
    </row>
    <row r="37" customFormat="false" ht="63.95" hidden="false" customHeight="true" outlineLevel="0" collapsed="false">
      <c r="A37" s="110" t="n">
        <f aca="false">'1.1. Реквизиты БУ'!A28</f>
        <v>25</v>
      </c>
      <c r="B37" s="111" t="str">
        <f aca="false">'1.1. Реквизиты БУ'!B28</f>
        <v>МКУ ЦКД Вознесенского сельского поселения</v>
      </c>
      <c r="C37" s="112" t="str">
        <f aca="false">'2 Перечень БУ'!CU28</f>
        <v>Энергосбережение и повышение энергетической эффективности в МКУ ЦКД Вознесенского сельского поселения</v>
      </c>
      <c r="D37" s="113" t="str">
        <f aca="false">'2 Перечень БУ'!CV28</f>
        <v>постановление администрации Вознесенского сельского поселения от 28.02.2025 № 18-п</v>
      </c>
      <c r="E37" s="114" t="n">
        <f aca="false">'2 Перечень БУ'!CW28</f>
        <v>2025</v>
      </c>
      <c r="F37" s="114" t="n">
        <f aca="false">'2 Перечень БУ'!CX28</f>
        <v>2027</v>
      </c>
      <c r="G37" s="114" t="n">
        <f aca="false">'2 Перечень БУ'!CY28</f>
        <v>3</v>
      </c>
      <c r="H37" s="114" t="str">
        <f aca="false">'2 Перечень БУ'!CZ28</f>
        <v>да</v>
      </c>
      <c r="I37" s="75" t="n">
        <f aca="false">'2 Перечень БУ'!DA28</f>
        <v>0</v>
      </c>
      <c r="J37" s="75" t="n">
        <f aca="false">'2 Перечень БУ'!DB28</f>
        <v>0</v>
      </c>
      <c r="K37" s="75" t="n">
        <f aca="false">'2 Перечень БУ'!DC28</f>
        <v>0</v>
      </c>
      <c r="L37" s="75" t="n">
        <f aca="false">'2 Перечень БУ'!DD28</f>
        <v>0</v>
      </c>
      <c r="M37" s="75" t="n">
        <f aca="false">'2 Перечень БУ'!DE28</f>
        <v>0</v>
      </c>
    </row>
    <row r="38" customFormat="false" ht="66" hidden="false" customHeight="true" outlineLevel="0" collapsed="false">
      <c r="A38" s="110" t="n">
        <f aca="false">'1.1. Реквизиты БУ'!A29</f>
        <v>26</v>
      </c>
      <c r="B38" s="111" t="str">
        <f aca="false">'1.1. Реквизиты БУ'!B29</f>
        <v>Муниципальное казенное учреждение Центр культуры и досуга                            Савинского сельского поселения</v>
      </c>
      <c r="C38" s="112" t="str">
        <f aca="false">'2 Перечень БУ'!CU29</f>
        <v>Энергосбережение и повышение энергетической эффективности в Администрации Савинского сельского поселения</v>
      </c>
      <c r="D38" s="113" t="str">
        <f aca="false">'2 Перечень БУ'!CV29</f>
        <v>постановление администрации Савинского сельского поселения от 12.02.2025 № 6</v>
      </c>
      <c r="E38" s="114" t="n">
        <f aca="false">'2 Перечень БУ'!CW29</f>
        <v>2025</v>
      </c>
      <c r="F38" s="114" t="n">
        <f aca="false">'2 Перечень БУ'!CX29</f>
        <v>2027</v>
      </c>
      <c r="G38" s="114" t="n">
        <f aca="false">'2 Перечень БУ'!CY29</f>
        <v>3</v>
      </c>
      <c r="H38" s="114" t="str">
        <f aca="false">'2 Перечень БУ'!CZ29</f>
        <v>да</v>
      </c>
      <c r="I38" s="75" t="n">
        <f aca="false">'2 Перечень БУ'!DA29</f>
        <v>0</v>
      </c>
      <c r="J38" s="75" t="n">
        <f aca="false">'2 Перечень БУ'!DB29</f>
        <v>0</v>
      </c>
      <c r="K38" s="75" t="n">
        <f aca="false">'2 Перечень БУ'!DC29</f>
        <v>0</v>
      </c>
      <c r="L38" s="75" t="n">
        <f aca="false">'2 Перечень БУ'!DD29</f>
        <v>0</v>
      </c>
      <c r="M38" s="75" t="n">
        <f aca="false">'2 Перечень БУ'!DE29</f>
        <v>0</v>
      </c>
    </row>
    <row r="39" customFormat="false" ht="76.7" hidden="false" customHeight="true" outlineLevel="0" collapsed="false">
      <c r="A39" s="110" t="n">
        <f aca="false">'1.1. Реквизиты БУ'!A30</f>
        <v>27</v>
      </c>
      <c r="B39" s="111" t="str">
        <f aca="false">'1.1. Реквизиты БУ'!B30</f>
        <v>МКУ "Центр культуры,отдыха и народного творчества"</v>
      </c>
      <c r="C39" s="112" t="str">
        <f aca="false">'2 Перечень БУ'!CU30</f>
        <v>Энергосбережение и повышение энергетической эффективности в муниципальном казенном учреждении  «Центр культуры, отдыха и народного творчества»</v>
      </c>
      <c r="D39" s="113" t="str">
        <f aca="false">'2 Перечень БУ'!CV30</f>
        <v>приказ директора от 03.03.2025 № 9</v>
      </c>
      <c r="E39" s="114" t="n">
        <f aca="false">'2 Перечень БУ'!CW30</f>
        <v>2025</v>
      </c>
      <c r="F39" s="114" t="n">
        <f aca="false">'2 Перечень БУ'!CX30</f>
        <v>2027</v>
      </c>
      <c r="G39" s="114" t="n">
        <f aca="false">'2 Перечень БУ'!CY30</f>
        <v>3</v>
      </c>
      <c r="H39" s="114" t="str">
        <f aca="false">'2 Перечень БУ'!CZ30</f>
        <v>да</v>
      </c>
      <c r="I39" s="75" t="n">
        <f aca="false">'2 Перечень БУ'!DA30</f>
        <v>0</v>
      </c>
      <c r="J39" s="75" t="n">
        <f aca="false">'2 Перечень БУ'!DB30</f>
        <v>0</v>
      </c>
      <c r="K39" s="75" t="n">
        <f aca="false">'2 Перечень БУ'!DC30</f>
        <v>0</v>
      </c>
      <c r="L39" s="75" t="n">
        <f aca="false">'2 Перечень БУ'!DD30</f>
        <v>0</v>
      </c>
      <c r="M39" s="75" t="n">
        <f aca="false">'2 Перечень БУ'!DE30</f>
        <v>0</v>
      </c>
    </row>
    <row r="40" customFormat="false" ht="78.6" hidden="false" customHeight="true" outlineLevel="0" collapsed="false">
      <c r="A40" s="110" t="n">
        <f aca="false">'1.1. Реквизиты БУ'!A31</f>
        <v>28</v>
      </c>
      <c r="B40" s="111" t="str">
        <f aca="false">'1.1. Реквизиты БУ'!B31</f>
        <v>Отдел координации социальной сферы администрации Савинского муниципального района</v>
      </c>
      <c r="C40" s="112" t="str">
        <f aca="false">'2 Перечень БУ'!CU31</f>
        <v>Энергосбережение и повышение энергетической эффективности отдела координации социальной сферы администрации Савинского муниципального района Ивановской области</v>
      </c>
      <c r="D40" s="113" t="str">
        <f aca="false">'2 Перечень БУ'!CV31</f>
        <v>постановление администрации Савинского МР от 12.03.2025 № 20</v>
      </c>
      <c r="E40" s="114" t="n">
        <f aca="false">'2 Перечень БУ'!CW31</f>
        <v>2025</v>
      </c>
      <c r="F40" s="114" t="n">
        <f aca="false">'2 Перечень БУ'!CX31</f>
        <v>2029</v>
      </c>
      <c r="G40" s="114" t="n">
        <f aca="false">'2 Перечень БУ'!CY31</f>
        <v>5</v>
      </c>
      <c r="H40" s="114" t="str">
        <f aca="false">'2 Перечень БУ'!CZ31</f>
        <v>нет</v>
      </c>
      <c r="I40" s="75" t="n">
        <f aca="false">'2 Перечень БУ'!DA31</f>
        <v>0</v>
      </c>
      <c r="J40" s="75" t="n">
        <f aca="false">'2 Перечень БУ'!DB31</f>
        <v>0</v>
      </c>
      <c r="K40" s="75" t="n">
        <f aca="false">'2 Перечень БУ'!DC31</f>
        <v>0</v>
      </c>
      <c r="L40" s="75" t="n">
        <f aca="false">'2 Перечень БУ'!DD31</f>
        <v>0</v>
      </c>
      <c r="M40" s="75" t="n">
        <f aca="false">'2 Перечень БУ'!DE31</f>
        <v>0</v>
      </c>
    </row>
    <row r="41" customFormat="false" ht="60.6" hidden="false" customHeight="true" outlineLevel="0" collapsed="false">
      <c r="A41" s="110" t="n">
        <f aca="false">'1.1. Реквизиты БУ'!A32</f>
        <v>29</v>
      </c>
      <c r="B41" s="111" t="str">
        <f aca="false">'1.1. Реквизиты БУ'!B32</f>
        <v>Отдел образования администрации Савинского муниципального района</v>
      </c>
      <c r="C41" s="112" t="str">
        <f aca="false">'2 Перечень БУ'!CU32</f>
        <v>Энергосбережение и повышение энергетической эффективности отдела образования администрации Савинского муниципального района Ивановской области</v>
      </c>
      <c r="D41" s="113" t="str">
        <f aca="false">'2 Перечень БУ'!CV32</f>
        <v>приказ начальника отдела образования от 03.02.2025 № 16/3</v>
      </c>
      <c r="E41" s="114" t="n">
        <f aca="false">'2 Перечень БУ'!CW32</f>
        <v>2025</v>
      </c>
      <c r="F41" s="114" t="n">
        <f aca="false">'2 Перечень БУ'!CX32</f>
        <v>2029</v>
      </c>
      <c r="G41" s="114" t="n">
        <f aca="false">'2 Перечень БУ'!CY32</f>
        <v>5</v>
      </c>
      <c r="H41" s="114" t="n">
        <f aca="false">'2 Перечень БУ'!CZ32</f>
        <v>0</v>
      </c>
      <c r="I41" s="75" t="n">
        <f aca="false">'2 Перечень БУ'!DA32</f>
        <v>0</v>
      </c>
      <c r="J41" s="75" t="n">
        <f aca="false">'2 Перечень БУ'!DB32</f>
        <v>0</v>
      </c>
      <c r="K41" s="75" t="n">
        <f aca="false">'2 Перечень БУ'!DC32</f>
        <v>0</v>
      </c>
      <c r="L41" s="75" t="n">
        <f aca="false">'2 Перечень БУ'!DD32</f>
        <v>0</v>
      </c>
      <c r="M41" s="75" t="n">
        <f aca="false">'2 Перечень БУ'!DE32</f>
        <v>0</v>
      </c>
    </row>
    <row r="42" customFormat="false" ht="47.25" hidden="false" customHeight="true" outlineLevel="0" collapsed="false">
      <c r="A42" s="110" t="n">
        <f aca="false">'1.1. Реквизиты БУ'!A33</f>
        <v>30</v>
      </c>
      <c r="B42" s="111" t="str">
        <f aca="false">'1.1. Реквизиты БУ'!B33</f>
        <v>МУ Савинского Муниципального района МФЦ</v>
      </c>
      <c r="C42" s="112" t="str">
        <f aca="false">'2 Перечень БУ'!CU33</f>
        <v>Энергосбережение и повышение энергетической эффективности МУ Савинского Муниципального района МФЦ</v>
      </c>
      <c r="D42" s="113" t="str">
        <f aca="false">'2 Перечень БУ'!CV33</f>
        <v>приказ директора от 14.03.2025 № 1</v>
      </c>
      <c r="E42" s="114" t="n">
        <f aca="false">'2 Перечень БУ'!CW33</f>
        <v>2025</v>
      </c>
      <c r="F42" s="114" t="n">
        <f aca="false">'2 Перечень БУ'!CX33</f>
        <v>2029</v>
      </c>
      <c r="G42" s="114" t="n">
        <f aca="false">'2 Перечень БУ'!CY33</f>
        <v>5</v>
      </c>
      <c r="H42" s="113" t="n">
        <f aca="false">'2 Перечень БУ'!CZ33</f>
        <v>0</v>
      </c>
      <c r="I42" s="75" t="n">
        <f aca="false">'2 Перечень БУ'!DA33</f>
        <v>0</v>
      </c>
      <c r="J42" s="75" t="n">
        <f aca="false">'2 Перечень БУ'!DB33</f>
        <v>0</v>
      </c>
      <c r="K42" s="75" t="n">
        <f aca="false">'2 Перечень БУ'!DC33</f>
        <v>0</v>
      </c>
      <c r="L42" s="75" t="n">
        <f aca="false">'2 Перечень БУ'!DD33</f>
        <v>0</v>
      </c>
      <c r="M42" s="75" t="n">
        <f aca="false">'2 Перечень БУ'!DE33</f>
        <v>0</v>
      </c>
    </row>
    <row r="43" customFormat="false" ht="60" hidden="false" customHeight="false" outlineLevel="0" collapsed="false">
      <c r="A43" s="110" t="n">
        <f aca="false">'1.1. Реквизиты БУ'!A34</f>
        <v>31</v>
      </c>
      <c r="B43" s="111" t="str">
        <f aca="false">'1.1. Реквизиты БУ'!B34</f>
        <v>Финансовое Управление Администрации Савинского Муниципального района Ивановской области</v>
      </c>
      <c r="C43" s="112" t="str">
        <f aca="false">'2 Перечень БУ'!CU34</f>
        <v>Энергосбережение и повышение энергетической эффективности Финансовое Управление Администрации Савинского Муниципального района Ивановской области</v>
      </c>
      <c r="D43" s="113" t="str">
        <f aca="false">'2 Перечень БУ'!CV34</f>
        <v>приказ начальника от 31.01.2025 № 8</v>
      </c>
      <c r="E43" s="114" t="n">
        <f aca="false">'2 Перечень БУ'!CW34</f>
        <v>2025</v>
      </c>
      <c r="F43" s="114" t="n">
        <f aca="false">'2 Перечень БУ'!CX34</f>
        <v>2029</v>
      </c>
      <c r="G43" s="114" t="n">
        <f aca="false">'2 Перечень БУ'!CY34</f>
        <v>5</v>
      </c>
      <c r="H43" s="113" t="n">
        <f aca="false">'2 Перечень БУ'!CZ34</f>
        <v>0</v>
      </c>
      <c r="I43" s="75" t="n">
        <f aca="false">'2 Перечень БУ'!DA34</f>
        <v>0</v>
      </c>
      <c r="J43" s="75" t="n">
        <f aca="false">'2 Перечень БУ'!DB34</f>
        <v>0</v>
      </c>
      <c r="K43" s="75" t="n">
        <f aca="false">'2 Перечень БУ'!DC34</f>
        <v>0</v>
      </c>
      <c r="L43" s="75" t="n">
        <f aca="false">'2 Перечень БУ'!DD34</f>
        <v>0</v>
      </c>
      <c r="M43" s="75" t="n">
        <f aca="false">'2 Перечень БУ'!DE34</f>
        <v>0</v>
      </c>
    </row>
    <row r="44" customFormat="false" ht="15" hidden="false" customHeight="false" outlineLevel="0" collapsed="false">
      <c r="A44" s="110" t="n">
        <f aca="false">'1.1. Реквизиты БУ'!A35</f>
        <v>32</v>
      </c>
      <c r="B44" s="111" t="str">
        <f aca="false">'1.1. Реквизиты БУ'!B35</f>
        <v/>
      </c>
      <c r="C44" s="112" t="n">
        <f aca="false">'2 Перечень БУ'!CU35</f>
        <v>0</v>
      </c>
      <c r="D44" s="113" t="n">
        <f aca="false">'2 Перечень БУ'!CV35</f>
        <v>0</v>
      </c>
      <c r="E44" s="114" t="n">
        <f aca="false">'2 Перечень БУ'!CW35</f>
        <v>0</v>
      </c>
      <c r="F44" s="114" t="n">
        <f aca="false">'2 Перечень БУ'!CX35</f>
        <v>0</v>
      </c>
      <c r="G44" s="114" t="n">
        <f aca="false">'2 Перечень БУ'!CY35</f>
        <v>0</v>
      </c>
      <c r="H44" s="113" t="n">
        <f aca="false">'2 Перечень БУ'!CZ35</f>
        <v>0</v>
      </c>
      <c r="I44" s="75" t="n">
        <f aca="false">'2 Перечень БУ'!DA35</f>
        <v>0</v>
      </c>
      <c r="J44" s="75" t="n">
        <f aca="false">'2 Перечень БУ'!DB35</f>
        <v>0</v>
      </c>
      <c r="K44" s="75" t="n">
        <f aca="false">'2 Перечень БУ'!DC35</f>
        <v>0</v>
      </c>
      <c r="L44" s="75" t="n">
        <f aca="false">'2 Перечень БУ'!DD35</f>
        <v>0</v>
      </c>
      <c r="M44" s="75" t="n">
        <f aca="false">'2 Перечень БУ'!DE35</f>
        <v>0</v>
      </c>
    </row>
    <row r="45" customFormat="false" ht="15" hidden="false" customHeight="false" outlineLevel="0" collapsed="false">
      <c r="A45" s="110" t="n">
        <f aca="false">'1.1. Реквизиты БУ'!A36</f>
        <v>33</v>
      </c>
      <c r="B45" s="111" t="str">
        <f aca="false">'1.1. Реквизиты БУ'!B36</f>
        <v/>
      </c>
      <c r="C45" s="112" t="n">
        <f aca="false">'2 Перечень БУ'!CU36</f>
        <v>0</v>
      </c>
      <c r="D45" s="113" t="n">
        <f aca="false">'2 Перечень БУ'!CV36</f>
        <v>0</v>
      </c>
      <c r="E45" s="114" t="n">
        <f aca="false">'2 Перечень БУ'!CW36</f>
        <v>0</v>
      </c>
      <c r="F45" s="114" t="n">
        <f aca="false">'2 Перечень БУ'!CX36</f>
        <v>0</v>
      </c>
      <c r="G45" s="114" t="n">
        <f aca="false">'2 Перечень БУ'!CY36</f>
        <v>0</v>
      </c>
      <c r="H45" s="113" t="n">
        <f aca="false">'2 Перечень БУ'!CZ36</f>
        <v>0</v>
      </c>
      <c r="I45" s="75" t="n">
        <f aca="false">'2 Перечень БУ'!DA36</f>
        <v>0</v>
      </c>
      <c r="J45" s="75" t="n">
        <f aca="false">'2 Перечень БУ'!DB36</f>
        <v>0</v>
      </c>
      <c r="K45" s="75" t="n">
        <f aca="false">'2 Перечень БУ'!DC36</f>
        <v>0</v>
      </c>
      <c r="L45" s="75" t="n">
        <f aca="false">'2 Перечень БУ'!DD36</f>
        <v>0</v>
      </c>
      <c r="M45" s="75" t="n">
        <f aca="false">'2 Перечень БУ'!DE36</f>
        <v>0</v>
      </c>
    </row>
    <row r="46" customFormat="false" ht="15" hidden="false" customHeight="false" outlineLevel="0" collapsed="false">
      <c r="A46" s="110" t="n">
        <f aca="false">'1.1. Реквизиты БУ'!A37</f>
        <v>34</v>
      </c>
      <c r="B46" s="111" t="str">
        <f aca="false">'1.1. Реквизиты БУ'!B37</f>
        <v/>
      </c>
      <c r="C46" s="112" t="n">
        <f aca="false">'2 Перечень БУ'!CU37</f>
        <v>0</v>
      </c>
      <c r="D46" s="113" t="n">
        <f aca="false">'2 Перечень БУ'!CV37</f>
        <v>0</v>
      </c>
      <c r="E46" s="114" t="n">
        <f aca="false">'2 Перечень БУ'!CW37</f>
        <v>0</v>
      </c>
      <c r="F46" s="114" t="n">
        <f aca="false">'2 Перечень БУ'!CX37</f>
        <v>0</v>
      </c>
      <c r="G46" s="114" t="n">
        <f aca="false">'2 Перечень БУ'!CY37</f>
        <v>0</v>
      </c>
      <c r="H46" s="113" t="n">
        <f aca="false">'2 Перечень БУ'!CZ37</f>
        <v>0</v>
      </c>
      <c r="I46" s="75" t="n">
        <f aca="false">'2 Перечень БУ'!DA37</f>
        <v>0</v>
      </c>
      <c r="J46" s="75" t="n">
        <f aca="false">'2 Перечень БУ'!DB37</f>
        <v>0</v>
      </c>
      <c r="K46" s="75" t="n">
        <f aca="false">'2 Перечень БУ'!DC37</f>
        <v>0</v>
      </c>
      <c r="L46" s="75" t="n">
        <f aca="false">'2 Перечень БУ'!DD37</f>
        <v>0</v>
      </c>
      <c r="M46" s="75" t="n">
        <f aca="false">'2 Перечень БУ'!DE37</f>
        <v>0</v>
      </c>
    </row>
    <row r="47" customFormat="false" ht="15" hidden="false" customHeight="false" outlineLevel="0" collapsed="false">
      <c r="A47" s="110" t="n">
        <f aca="false">'1.1. Реквизиты БУ'!A38</f>
        <v>35</v>
      </c>
      <c r="B47" s="111" t="str">
        <f aca="false">'1.1. Реквизиты БУ'!B38</f>
        <v/>
      </c>
      <c r="C47" s="112" t="n">
        <f aca="false">'2 Перечень БУ'!CU38</f>
        <v>0</v>
      </c>
      <c r="D47" s="113" t="n">
        <f aca="false">'2 Перечень БУ'!CV38</f>
        <v>0</v>
      </c>
      <c r="E47" s="114" t="n">
        <f aca="false">'2 Перечень БУ'!CW38</f>
        <v>0</v>
      </c>
      <c r="F47" s="114" t="n">
        <f aca="false">'2 Перечень БУ'!CX38</f>
        <v>0</v>
      </c>
      <c r="G47" s="114" t="n">
        <f aca="false">'2 Перечень БУ'!CY38</f>
        <v>0</v>
      </c>
      <c r="H47" s="113" t="n">
        <f aca="false">'2 Перечень БУ'!CZ38</f>
        <v>0</v>
      </c>
      <c r="I47" s="75" t="n">
        <f aca="false">'2 Перечень БУ'!DA38</f>
        <v>0</v>
      </c>
      <c r="J47" s="75" t="n">
        <f aca="false">'2 Перечень БУ'!DB38</f>
        <v>0</v>
      </c>
      <c r="K47" s="75" t="n">
        <f aca="false">'2 Перечень БУ'!DC38</f>
        <v>0</v>
      </c>
      <c r="L47" s="75" t="n">
        <f aca="false">'2 Перечень БУ'!DD38</f>
        <v>0</v>
      </c>
      <c r="M47" s="75" t="n">
        <f aca="false">'2 Перечень БУ'!DE38</f>
        <v>0</v>
      </c>
    </row>
  </sheetData>
  <sheetProtection algorithmName="SHA-512" hashValue="3xxi1+i2AAe3hhz++4QpSkgktfyqcqQNvwsbQth2YGBn6ChW6VDNwvb5+jwHeM2MxTQ2XoHR07x9MXTZ0fO34g==" saltValue="Yyp56rsUnIyuYCF32uOqeg==" spinCount="100000" sheet="true" objects="true" scenarios="true"/>
  <mergeCells count="26">
    <mergeCell ref="A1:B1"/>
    <mergeCell ref="C1:M1"/>
    <mergeCell ref="A2:M2"/>
    <mergeCell ref="A3:M3"/>
    <mergeCell ref="A4:A5"/>
    <mergeCell ref="B4:C5"/>
    <mergeCell ref="D4:D5"/>
    <mergeCell ref="E4:E5"/>
    <mergeCell ref="F4:F5"/>
    <mergeCell ref="G4:G5"/>
    <mergeCell ref="H4:H5"/>
    <mergeCell ref="I4:M4"/>
    <mergeCell ref="B6:C6"/>
    <mergeCell ref="B7:C7"/>
    <mergeCell ref="B8:C8"/>
    <mergeCell ref="B9:C9"/>
    <mergeCell ref="A10:M10"/>
    <mergeCell ref="A11:A12"/>
    <mergeCell ref="B11:B12"/>
    <mergeCell ref="C11:C12"/>
    <mergeCell ref="D11:D12"/>
    <mergeCell ref="E11:E12"/>
    <mergeCell ref="F11:F12"/>
    <mergeCell ref="G11:G12"/>
    <mergeCell ref="H11:H12"/>
    <mergeCell ref="I11:M11"/>
  </mergeCells>
  <dataValidations count="1">
    <dataValidation allowBlank="true" errorStyle="stop" operator="between" showDropDown="false" showErrorMessage="true" showInputMessage="true" sqref="A2" type="list">
      <formula1>Лист2!$C$1:$C$15</formula1>
      <formula2>0</formula2>
    </dataValidation>
  </dataValidations>
  <printOptions headings="false" gridLines="false" gridLinesSet="true" horizontalCentered="false" verticalCentered="false"/>
  <pageMargins left="0.51875" right="0.466666666666667" top="0.521527777777778" bottom="0.420138888888889" header="0.511805555555555" footer="0.511805555555555"/>
  <pageSetup paperSize="9" scale="100" fitToWidth="1" fitToHeight="3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FFFF"/>
    <pageSetUpPr fitToPage="true"/>
  </sheetPr>
  <dimension ref="A1:P13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M9" activeCellId="0" sqref="M9"/>
    </sheetView>
  </sheetViews>
  <sheetFormatPr defaultColWidth="9.13671875" defaultRowHeight="15" zeroHeight="false" outlineLevelRow="0" outlineLevelCol="0"/>
  <cols>
    <col collapsed="false" customWidth="true" hidden="false" outlineLevel="0" max="1" min="1" style="3" width="7.15"/>
    <col collapsed="false" customWidth="true" hidden="false" outlineLevel="0" max="2" min="2" style="4" width="31.69"/>
    <col collapsed="false" customWidth="true" hidden="false" outlineLevel="0" max="3" min="3" style="4" width="10.29"/>
    <col collapsed="false" customWidth="true" hidden="false" outlineLevel="0" max="4" min="4" style="4" width="10.85"/>
    <col collapsed="false" customWidth="false" hidden="false" outlineLevel="0" max="6" min="5" style="4" width="9.13"/>
    <col collapsed="false" customWidth="true" hidden="false" outlineLevel="0" max="7" min="7" style="4" width="20.57"/>
    <col collapsed="false" customWidth="true" hidden="false" outlineLevel="0" max="8" min="8" style="4" width="2.57"/>
    <col collapsed="false" customWidth="true" hidden="false" outlineLevel="0" max="9" min="9" style="4" width="11.86"/>
    <col collapsed="false" customWidth="true" hidden="false" outlineLevel="0" max="10" min="10" style="4" width="12.57"/>
    <col collapsed="false" customWidth="true" hidden="false" outlineLevel="0" max="11" min="11" style="4" width="9.71"/>
    <col collapsed="false" customWidth="true" hidden="false" outlineLevel="0" max="12" min="12" style="4" width="6.42"/>
    <col collapsed="false" customWidth="true" hidden="false" outlineLevel="0" max="13" min="13" style="4" width="15"/>
    <col collapsed="false" customWidth="true" hidden="false" outlineLevel="0" max="14" min="14" style="4" width="12.42"/>
    <col collapsed="false" customWidth="true" hidden="false" outlineLevel="0" max="15" min="15" style="4" width="7.87"/>
    <col collapsed="false" customWidth="true" hidden="false" outlineLevel="0" max="16" min="16" style="4" width="4.57"/>
    <col collapsed="false" customWidth="false" hidden="false" outlineLevel="0" max="1024" min="17" style="4" width="9.13"/>
  </cols>
  <sheetData>
    <row r="1" s="7" customFormat="true" ht="88.5" hidden="false" customHeight="true" outlineLevel="0" collapsed="false">
      <c r="A1" s="5"/>
      <c r="B1" s="5"/>
      <c r="C1" s="6" t="s">
        <v>190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customFormat="false" ht="15.75" hidden="false" customHeight="false" outlineLevel="0" collapsed="false">
      <c r="A2" s="115" t="n">
        <v>2025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customFormat="false" ht="15.75" hidden="false" customHeight="true" outlineLevel="0" collapsed="false">
      <c r="A3" s="9" t="s">
        <v>191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customFormat="false" ht="15" hidden="false" customHeight="false" outlineLevel="0" collapsed="false">
      <c r="A4" s="116" t="s">
        <v>32</v>
      </c>
      <c r="B4" s="117" t="s">
        <v>192</v>
      </c>
      <c r="C4" s="117"/>
      <c r="D4" s="117"/>
      <c r="E4" s="117"/>
      <c r="F4" s="117"/>
      <c r="G4" s="117"/>
      <c r="H4" s="117"/>
      <c r="I4" s="106" t="s">
        <v>193</v>
      </c>
      <c r="J4" s="106"/>
      <c r="K4" s="106"/>
      <c r="L4" s="106"/>
      <c r="M4" s="106" t="s">
        <v>194</v>
      </c>
      <c r="N4" s="106"/>
      <c r="O4" s="106"/>
      <c r="P4" s="106"/>
    </row>
    <row r="5" customFormat="false" ht="31.5" hidden="false" customHeight="true" outlineLevel="0" collapsed="false">
      <c r="A5" s="116"/>
      <c r="B5" s="117"/>
      <c r="C5" s="117"/>
      <c r="D5" s="117"/>
      <c r="E5" s="117"/>
      <c r="F5" s="117"/>
      <c r="G5" s="117"/>
      <c r="H5" s="117"/>
      <c r="I5" s="106" t="s">
        <v>177</v>
      </c>
      <c r="J5" s="106"/>
      <c r="K5" s="106"/>
      <c r="L5" s="118" t="s">
        <v>195</v>
      </c>
      <c r="M5" s="107" t="s">
        <v>196</v>
      </c>
      <c r="N5" s="107"/>
      <c r="O5" s="107" t="s">
        <v>197</v>
      </c>
      <c r="P5" s="107"/>
    </row>
    <row r="6" customFormat="false" ht="38.25" hidden="false" customHeight="false" outlineLevel="0" collapsed="false">
      <c r="A6" s="116"/>
      <c r="B6" s="117"/>
      <c r="C6" s="117"/>
      <c r="D6" s="117"/>
      <c r="E6" s="117"/>
      <c r="F6" s="117"/>
      <c r="G6" s="117"/>
      <c r="H6" s="117"/>
      <c r="I6" s="119" t="s">
        <v>178</v>
      </c>
      <c r="J6" s="120" t="s">
        <v>179</v>
      </c>
      <c r="K6" s="120" t="s">
        <v>180</v>
      </c>
      <c r="L6" s="118"/>
      <c r="M6" s="121" t="s">
        <v>198</v>
      </c>
      <c r="N6" s="121" t="s">
        <v>199</v>
      </c>
      <c r="O6" s="117" t="s">
        <v>134</v>
      </c>
      <c r="P6" s="117"/>
    </row>
    <row r="7" customFormat="false" ht="13.8" hidden="false" customHeight="false" outlineLevel="0" collapsed="false">
      <c r="A7" s="105" t="s">
        <v>39</v>
      </c>
      <c r="B7" s="122" t="s">
        <v>200</v>
      </c>
      <c r="C7" s="122"/>
      <c r="D7" s="122"/>
      <c r="E7" s="122"/>
      <c r="F7" s="122"/>
      <c r="G7" s="122"/>
      <c r="H7" s="122"/>
      <c r="I7" s="107" t="n">
        <v>0</v>
      </c>
      <c r="J7" s="107" t="n">
        <v>0</v>
      </c>
      <c r="K7" s="107" t="n">
        <v>0</v>
      </c>
      <c r="L7" s="107" t="n">
        <v>0</v>
      </c>
      <c r="M7" s="107"/>
      <c r="N7" s="107"/>
      <c r="O7" s="107"/>
      <c r="P7" s="107"/>
    </row>
    <row r="8" customFormat="false" ht="13.8" hidden="false" customHeight="false" outlineLevel="0" collapsed="false">
      <c r="A8" s="13" t="s">
        <v>42</v>
      </c>
      <c r="B8" s="123" t="s">
        <v>201</v>
      </c>
      <c r="C8" s="123"/>
      <c r="D8" s="123"/>
      <c r="E8" s="123"/>
      <c r="F8" s="123"/>
      <c r="G8" s="123"/>
      <c r="H8" s="123"/>
      <c r="I8" s="32" t="n">
        <v>0</v>
      </c>
      <c r="J8" s="32" t="n">
        <v>0</v>
      </c>
      <c r="K8" s="32" t="n">
        <v>0</v>
      </c>
      <c r="L8" s="32" t="n">
        <v>0</v>
      </c>
      <c r="M8" s="14"/>
      <c r="N8" s="14"/>
      <c r="O8" s="107"/>
      <c r="P8" s="107"/>
    </row>
    <row r="9" customFormat="false" ht="13.8" hidden="false" customHeight="false" outlineLevel="0" collapsed="false">
      <c r="A9" s="44" t="s">
        <v>45</v>
      </c>
      <c r="B9" s="123" t="s">
        <v>202</v>
      </c>
      <c r="C9" s="123"/>
      <c r="D9" s="123"/>
      <c r="E9" s="123"/>
      <c r="F9" s="123"/>
      <c r="G9" s="123"/>
      <c r="H9" s="123"/>
      <c r="I9" s="32" t="n">
        <v>0</v>
      </c>
      <c r="J9" s="32" t="n">
        <v>0</v>
      </c>
      <c r="K9" s="32" t="n">
        <v>0</v>
      </c>
      <c r="L9" s="32" t="n">
        <v>0</v>
      </c>
      <c r="M9" s="14"/>
      <c r="N9" s="14"/>
      <c r="O9" s="107"/>
      <c r="P9" s="107"/>
    </row>
    <row r="10" customFormat="false" ht="13.8" hidden="false" customHeight="false" outlineLevel="0" collapsed="false">
      <c r="A10" s="13" t="s">
        <v>47</v>
      </c>
      <c r="B10" s="123" t="s">
        <v>203</v>
      </c>
      <c r="C10" s="123"/>
      <c r="D10" s="123"/>
      <c r="E10" s="123"/>
      <c r="F10" s="123"/>
      <c r="G10" s="123"/>
      <c r="H10" s="123"/>
      <c r="I10" s="32" t="n">
        <v>0</v>
      </c>
      <c r="J10" s="32" t="n">
        <v>0</v>
      </c>
      <c r="K10" s="32" t="n">
        <v>0</v>
      </c>
      <c r="L10" s="32" t="n">
        <v>0</v>
      </c>
      <c r="M10" s="14"/>
      <c r="N10" s="14"/>
      <c r="O10" s="107"/>
      <c r="P10" s="107"/>
    </row>
    <row r="11" customFormat="false" ht="13.8" hidden="false" customHeight="false" outlineLevel="0" collapsed="false">
      <c r="A11" s="13" t="s">
        <v>50</v>
      </c>
      <c r="B11" s="123" t="s">
        <v>204</v>
      </c>
      <c r="C11" s="123"/>
      <c r="D11" s="123"/>
      <c r="E11" s="123"/>
      <c r="F11" s="123"/>
      <c r="G11" s="123"/>
      <c r="H11" s="123"/>
      <c r="I11" s="32" t="n">
        <v>0</v>
      </c>
      <c r="J11" s="32" t="n">
        <v>0</v>
      </c>
      <c r="K11" s="32" t="n">
        <v>0</v>
      </c>
      <c r="L11" s="32" t="n">
        <v>0</v>
      </c>
      <c r="M11" s="14"/>
      <c r="N11" s="14"/>
      <c r="O11" s="107"/>
      <c r="P11" s="107"/>
    </row>
    <row r="12" customFormat="false" ht="15" hidden="false" customHeight="false" outlineLevel="0" collapsed="false">
      <c r="A12" s="44" t="s">
        <v>58</v>
      </c>
      <c r="B12" s="34"/>
      <c r="C12" s="34"/>
      <c r="D12" s="34"/>
      <c r="E12" s="34"/>
      <c r="F12" s="34"/>
      <c r="G12" s="34"/>
      <c r="H12" s="34"/>
      <c r="I12" s="32"/>
      <c r="J12" s="32"/>
      <c r="K12" s="32"/>
      <c r="L12" s="32"/>
      <c r="M12" s="14"/>
      <c r="N12" s="14"/>
      <c r="O12" s="107"/>
      <c r="P12" s="107"/>
    </row>
    <row r="13" customFormat="false" ht="15" hidden="false" customHeight="false" outlineLevel="0" collapsed="false">
      <c r="A13" s="13"/>
      <c r="B13" s="11" t="s">
        <v>205</v>
      </c>
      <c r="C13" s="11"/>
      <c r="D13" s="11"/>
      <c r="E13" s="11"/>
      <c r="F13" s="11"/>
      <c r="G13" s="11"/>
      <c r="H13" s="11"/>
      <c r="I13" s="32"/>
      <c r="J13" s="32"/>
      <c r="K13" s="32"/>
      <c r="L13" s="32"/>
      <c r="M13" s="14"/>
      <c r="N13" s="14"/>
      <c r="O13" s="107"/>
      <c r="P13" s="107"/>
    </row>
  </sheetData>
  <mergeCells count="27">
    <mergeCell ref="A1:B1"/>
    <mergeCell ref="C1:P1"/>
    <mergeCell ref="A2:P2"/>
    <mergeCell ref="A3:P3"/>
    <mergeCell ref="A4:A6"/>
    <mergeCell ref="B4:H6"/>
    <mergeCell ref="I4:K4"/>
    <mergeCell ref="M4:P4"/>
    <mergeCell ref="I5:K5"/>
    <mergeCell ref="L5:L6"/>
    <mergeCell ref="M5:N5"/>
    <mergeCell ref="O5:P5"/>
    <mergeCell ref="O6:P6"/>
    <mergeCell ref="B7:H7"/>
    <mergeCell ref="O7:P7"/>
    <mergeCell ref="B8:H8"/>
    <mergeCell ref="O8:P8"/>
    <mergeCell ref="B9:H9"/>
    <mergeCell ref="O9:P9"/>
    <mergeCell ref="B10:H10"/>
    <mergeCell ref="O10:P10"/>
    <mergeCell ref="B11:H11"/>
    <mergeCell ref="O11:P11"/>
    <mergeCell ref="B12:H12"/>
    <mergeCell ref="O12:P12"/>
    <mergeCell ref="B13:H13"/>
    <mergeCell ref="O13:P13"/>
  </mergeCells>
  <dataValidations count="2">
    <dataValidation allowBlank="true" errorStyle="stop" operator="between" showDropDown="false" showErrorMessage="true" showInputMessage="true" sqref="A2" type="list">
      <formula1>Лист2!$C$1:$C$15</formula1>
      <formula2>0</formula2>
    </dataValidation>
    <dataValidation allowBlank="true" errorStyle="stop" operator="between" showDropDown="false" showErrorMessage="true" showInputMessage="true" sqref="M7:M12" type="list">
      <formula1>'d:\энергосбережение\№222-рп\за 2024\мо\готово\[анкетная форма_верхний ландех_мр_2024.xlsx]таблица 3'!#ref!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FFFF"/>
    <pageSetUpPr fitToPage="true"/>
  </sheetPr>
  <dimension ref="A1:P1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8" activeCellId="0" sqref="B8"/>
    </sheetView>
  </sheetViews>
  <sheetFormatPr defaultColWidth="9.13671875" defaultRowHeight="15" zeroHeight="false" outlineLevelRow="0" outlineLevelCol="0"/>
  <cols>
    <col collapsed="false" customWidth="true" hidden="false" outlineLevel="0" max="1" min="1" style="3" width="7.15"/>
    <col collapsed="false" customWidth="true" hidden="false" outlineLevel="0" max="2" min="2" style="4" width="31.69"/>
    <col collapsed="false" customWidth="true" hidden="false" outlineLevel="0" max="3" min="3" style="4" width="10.29"/>
    <col collapsed="false" customWidth="true" hidden="false" outlineLevel="0" max="4" min="4" style="4" width="10.85"/>
    <col collapsed="false" customWidth="true" hidden="false" outlineLevel="0" max="9" min="5" style="4" width="15.71"/>
    <col collapsed="false" customWidth="true" hidden="false" outlineLevel="0" max="10" min="10" style="4" width="16.29"/>
    <col collapsed="false" customWidth="true" hidden="false" outlineLevel="0" max="16" min="11" style="4" width="14.28"/>
    <col collapsed="false" customWidth="false" hidden="false" outlineLevel="0" max="1024" min="17" style="4" width="9.13"/>
  </cols>
  <sheetData>
    <row r="1" s="7" customFormat="true" ht="76.5" hidden="false" customHeight="true" outlineLevel="0" collapsed="false">
      <c r="A1" s="124"/>
      <c r="B1" s="124"/>
      <c r="C1" s="6" t="s">
        <v>206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customFormat="false" ht="15.75" hidden="false" customHeight="false" outlineLevel="0" collapsed="false">
      <c r="A2" s="8" t="n">
        <v>2025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customFormat="false" ht="15.75" hidden="false" customHeight="true" outlineLevel="0" collapsed="false">
      <c r="A3" s="9" t="s">
        <v>207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customFormat="false" ht="34.5" hidden="false" customHeight="true" outlineLevel="0" collapsed="false">
      <c r="A4" s="125" t="s">
        <v>32</v>
      </c>
      <c r="B4" s="126" t="s">
        <v>208</v>
      </c>
      <c r="C4" s="126"/>
      <c r="D4" s="126"/>
      <c r="E4" s="126" t="s">
        <v>209</v>
      </c>
      <c r="F4" s="126" t="s">
        <v>210</v>
      </c>
      <c r="G4" s="126" t="s">
        <v>211</v>
      </c>
      <c r="H4" s="126" t="s">
        <v>212</v>
      </c>
      <c r="I4" s="126" t="s">
        <v>213</v>
      </c>
      <c r="J4" s="126" t="s">
        <v>214</v>
      </c>
      <c r="K4" s="107" t="s">
        <v>215</v>
      </c>
      <c r="L4" s="107"/>
      <c r="M4" s="107"/>
      <c r="N4" s="107" t="s">
        <v>216</v>
      </c>
      <c r="O4" s="107"/>
      <c r="P4" s="107"/>
    </row>
    <row r="5" customFormat="false" ht="58.5" hidden="false" customHeight="true" outlineLevel="0" collapsed="false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08" t="s">
        <v>217</v>
      </c>
      <c r="L5" s="108" t="s">
        <v>199</v>
      </c>
      <c r="M5" s="108" t="s">
        <v>218</v>
      </c>
      <c r="N5" s="108" t="s">
        <v>217</v>
      </c>
      <c r="O5" s="108" t="s">
        <v>199</v>
      </c>
      <c r="P5" s="108" t="s">
        <v>218</v>
      </c>
    </row>
    <row r="6" customFormat="false" ht="15" hidden="false" customHeight="false" outlineLevel="0" collapsed="false">
      <c r="A6" s="51" t="s">
        <v>39</v>
      </c>
      <c r="B6" s="59" t="n">
        <v>2</v>
      </c>
      <c r="C6" s="59"/>
      <c r="D6" s="59"/>
      <c r="E6" s="75" t="n">
        <v>3</v>
      </c>
      <c r="F6" s="75" t="n">
        <v>4</v>
      </c>
      <c r="G6" s="75" t="n">
        <v>5</v>
      </c>
      <c r="H6" s="75" t="n">
        <v>6</v>
      </c>
      <c r="I6" s="75" t="n">
        <v>7</v>
      </c>
      <c r="J6" s="75" t="n">
        <v>8</v>
      </c>
      <c r="K6" s="75" t="n">
        <v>9</v>
      </c>
      <c r="L6" s="75" t="n">
        <v>10</v>
      </c>
      <c r="M6" s="75" t="n">
        <v>11</v>
      </c>
      <c r="N6" s="75" t="n">
        <v>12</v>
      </c>
      <c r="O6" s="32" t="n">
        <v>13</v>
      </c>
      <c r="P6" s="32" t="n">
        <v>14</v>
      </c>
    </row>
    <row r="7" customFormat="false" ht="15" hidden="false" customHeight="false" outlineLevel="0" collapsed="false">
      <c r="A7" s="51" t="s">
        <v>39</v>
      </c>
      <c r="B7" s="59" t="s">
        <v>219</v>
      </c>
      <c r="C7" s="59"/>
      <c r="D7" s="59"/>
      <c r="E7" s="75" t="s">
        <v>219</v>
      </c>
      <c r="F7" s="75" t="s">
        <v>219</v>
      </c>
      <c r="G7" s="75" t="s">
        <v>219</v>
      </c>
      <c r="H7" s="59"/>
      <c r="I7" s="59"/>
      <c r="J7" s="59"/>
      <c r="K7" s="59"/>
      <c r="L7" s="75"/>
      <c r="M7" s="75"/>
      <c r="N7" s="59"/>
      <c r="O7" s="14"/>
      <c r="P7" s="14"/>
    </row>
    <row r="8" customFormat="false" ht="15" hidden="false" customHeight="false" outlineLevel="0" collapsed="false">
      <c r="A8" s="51" t="s">
        <v>42</v>
      </c>
      <c r="B8" s="59"/>
      <c r="C8" s="59"/>
      <c r="D8" s="59"/>
      <c r="E8" s="75"/>
      <c r="F8" s="75"/>
      <c r="G8" s="75"/>
      <c r="H8" s="59"/>
      <c r="I8" s="59"/>
      <c r="J8" s="59"/>
      <c r="K8" s="59"/>
      <c r="L8" s="75"/>
      <c r="M8" s="75"/>
      <c r="N8" s="75"/>
      <c r="O8" s="14"/>
      <c r="P8" s="14"/>
    </row>
    <row r="9" customFormat="false" ht="15" hidden="false" customHeight="false" outlineLevel="0" collapsed="false">
      <c r="A9" s="51" t="s">
        <v>45</v>
      </c>
      <c r="B9" s="59"/>
      <c r="C9" s="59"/>
      <c r="D9" s="59"/>
      <c r="E9" s="75"/>
      <c r="F9" s="75"/>
      <c r="G9" s="75"/>
      <c r="H9" s="59"/>
      <c r="I9" s="59"/>
      <c r="J9" s="59"/>
      <c r="K9" s="59"/>
      <c r="L9" s="75"/>
      <c r="M9" s="75"/>
      <c r="N9" s="75"/>
      <c r="O9" s="14"/>
      <c r="P9" s="14"/>
    </row>
    <row r="10" customFormat="false" ht="15" hidden="false" customHeight="false" outlineLevel="0" collapsed="false">
      <c r="A10" s="51" t="s">
        <v>185</v>
      </c>
      <c r="B10" s="59"/>
      <c r="C10" s="59"/>
      <c r="D10" s="59"/>
      <c r="E10" s="75"/>
      <c r="F10" s="75"/>
      <c r="G10" s="75"/>
      <c r="H10" s="59"/>
      <c r="I10" s="59"/>
      <c r="J10" s="59"/>
      <c r="K10" s="59"/>
      <c r="L10" s="75"/>
      <c r="M10" s="75"/>
      <c r="N10" s="75"/>
      <c r="O10" s="14"/>
      <c r="P10" s="14"/>
    </row>
    <row r="11" customFormat="false" ht="15" hidden="false" customHeight="false" outlineLevel="0" collapsed="false">
      <c r="A11" s="51" t="s">
        <v>186</v>
      </c>
      <c r="B11" s="59"/>
      <c r="C11" s="59"/>
      <c r="D11" s="59"/>
      <c r="E11" s="75"/>
      <c r="F11" s="75"/>
      <c r="G11" s="75"/>
      <c r="H11" s="59"/>
      <c r="I11" s="59"/>
      <c r="J11" s="59"/>
      <c r="K11" s="59"/>
      <c r="L11" s="75"/>
      <c r="M11" s="75"/>
      <c r="N11" s="75"/>
      <c r="O11" s="14"/>
      <c r="P11" s="14"/>
    </row>
  </sheetData>
  <mergeCells count="20">
    <mergeCell ref="A1:B1"/>
    <mergeCell ref="C1:P1"/>
    <mergeCell ref="A2:P2"/>
    <mergeCell ref="A3:P3"/>
    <mergeCell ref="A4:A5"/>
    <mergeCell ref="B4:D5"/>
    <mergeCell ref="E4:E5"/>
    <mergeCell ref="F4:F5"/>
    <mergeCell ref="G4:G5"/>
    <mergeCell ref="H4:H5"/>
    <mergeCell ref="I4:I5"/>
    <mergeCell ref="J4:J5"/>
    <mergeCell ref="K4:M4"/>
    <mergeCell ref="N4:P4"/>
    <mergeCell ref="B6:D6"/>
    <mergeCell ref="B7:D7"/>
    <mergeCell ref="B8:D8"/>
    <mergeCell ref="B9:D9"/>
    <mergeCell ref="B10:D10"/>
    <mergeCell ref="B11:D11"/>
  </mergeCells>
  <dataValidations count="5">
    <dataValidation allowBlank="true" errorStyle="stop" operator="between" showDropDown="false" showErrorMessage="true" showInputMessage="true" sqref="A2" type="list">
      <formula1>Лист2!$C$1:$C$15</formula1>
      <formula2>0</formula2>
    </dataValidation>
    <dataValidation allowBlank="true" errorStyle="stop" operator="between" showDropDown="false" showErrorMessage="true" showInputMessage="true" sqref="H7:H11" type="list">
      <formula1>'Таблица 1'!$B$3:$B$63</formula1>
      <formula2>0</formula2>
    </dataValidation>
    <dataValidation allowBlank="true" errorStyle="stop" operator="between" showDropDown="false" showErrorMessage="true" showInputMessage="true" sqref="I7:I11" type="list">
      <formula1>'Таблица 2'!$B$3:$B$31</formula1>
      <formula2>0</formula2>
    </dataValidation>
    <dataValidation allowBlank="true" errorStyle="stop" operator="between" showDropDown="false" showErrorMessage="true" showInputMessage="true" sqref="J7:J11" type="list">
      <formula1>'Таблица 3'!$B$3:$B$24</formula1>
      <formula2>0</formula2>
    </dataValidation>
    <dataValidation allowBlank="true" errorStyle="stop" operator="between" showDropDown="false" showErrorMessage="true" showInputMessage="true" sqref="K7:K8 N7 K9:K11" type="list">
      <formula1>'Таблица 3'!$C$3:$C$24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E46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34" activeCellId="0" sqref="B34"/>
    </sheetView>
  </sheetViews>
  <sheetFormatPr defaultColWidth="14.4453125" defaultRowHeight="15" zeroHeight="false" outlineLevelRow="0" outlineLevelCol="0"/>
  <cols>
    <col collapsed="false" customWidth="true" hidden="false" outlineLevel="0" max="1" min="1" style="127" width="3.3"/>
    <col collapsed="false" customWidth="true" hidden="false" outlineLevel="0" max="2" min="2" style="127" width="53.31"/>
    <col collapsed="false" customWidth="true" hidden="false" outlineLevel="0" max="3" min="3" style="127" width="23.71"/>
    <col collapsed="false" customWidth="true" hidden="false" outlineLevel="0" max="8" min="4" style="128" width="23.71"/>
    <col collapsed="false" customWidth="true" hidden="false" outlineLevel="0" max="18" min="9" style="128" width="15.71"/>
    <col collapsed="false" customWidth="true" hidden="false" outlineLevel="0" max="47" min="19" style="128" width="9.13"/>
    <col collapsed="false" customWidth="true" hidden="false" outlineLevel="0" max="48" min="48" style="129" width="9.13"/>
    <col collapsed="false" customWidth="true" hidden="false" outlineLevel="0" max="102" min="49" style="130" width="9.13"/>
    <col collapsed="false" customWidth="true" hidden="false" outlineLevel="0" max="103" min="103" style="130" width="9.59"/>
    <col collapsed="false" customWidth="true" hidden="false" outlineLevel="0" max="109" min="104" style="130" width="9.13"/>
    <col collapsed="false" customWidth="false" hidden="false" outlineLevel="0" max="1024" min="110" style="127" width="14.43"/>
  </cols>
  <sheetData>
    <row r="1" s="131" customFormat="true" ht="75.75" hidden="false" customHeight="true" outlineLevel="0" collapsed="false">
      <c r="B1" s="132"/>
      <c r="C1" s="133"/>
      <c r="D1" s="134" t="s">
        <v>220</v>
      </c>
      <c r="E1" s="134"/>
      <c r="F1" s="135" t="s">
        <v>38</v>
      </c>
      <c r="G1" s="135"/>
      <c r="H1" s="135"/>
      <c r="I1" s="135"/>
      <c r="J1" s="134" t="s">
        <v>51</v>
      </c>
      <c r="K1" s="134"/>
      <c r="L1" s="134"/>
      <c r="M1" s="134" t="s">
        <v>59</v>
      </c>
      <c r="N1" s="134"/>
      <c r="O1" s="134"/>
      <c r="P1" s="134"/>
      <c r="Q1" s="135" t="s">
        <v>67</v>
      </c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4" t="s">
        <v>221</v>
      </c>
      <c r="AF1" s="134"/>
      <c r="AG1" s="134" t="s">
        <v>222</v>
      </c>
      <c r="AH1" s="134"/>
      <c r="AI1" s="134"/>
      <c r="AJ1" s="134"/>
      <c r="AK1" s="134"/>
      <c r="AL1" s="134" t="s">
        <v>223</v>
      </c>
      <c r="AM1" s="134"/>
      <c r="AN1" s="134"/>
      <c r="AO1" s="134"/>
      <c r="AP1" s="134"/>
      <c r="AQ1" s="134" t="s">
        <v>104</v>
      </c>
      <c r="AR1" s="134"/>
      <c r="AS1" s="134"/>
      <c r="AT1" s="134"/>
      <c r="AU1" s="134"/>
      <c r="AV1" s="134" t="s">
        <v>224</v>
      </c>
      <c r="AW1" s="134"/>
      <c r="AX1" s="134"/>
      <c r="AY1" s="134" t="s">
        <v>225</v>
      </c>
      <c r="AZ1" s="134"/>
      <c r="BA1" s="134"/>
      <c r="BB1" s="134" t="s">
        <v>120</v>
      </c>
      <c r="BC1" s="134"/>
      <c r="BD1" s="134"/>
      <c r="BE1" s="134"/>
      <c r="BF1" s="135" t="s">
        <v>226</v>
      </c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 t="s">
        <v>227</v>
      </c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6" t="s">
        <v>228</v>
      </c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</row>
    <row r="2" customFormat="false" ht="18" hidden="false" customHeight="true" outlineLevel="0" collapsed="false">
      <c r="A2" s="137" t="s">
        <v>229</v>
      </c>
      <c r="B2" s="137"/>
      <c r="C2" s="137"/>
      <c r="D2" s="134"/>
      <c r="E2" s="134"/>
      <c r="F2" s="138"/>
      <c r="G2" s="138"/>
      <c r="H2" s="138"/>
      <c r="I2" s="138"/>
      <c r="J2" s="134"/>
      <c r="K2" s="134"/>
      <c r="L2" s="134"/>
      <c r="M2" s="134"/>
      <c r="N2" s="134"/>
      <c r="O2" s="134"/>
      <c r="P2" s="134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8" t="s">
        <v>132</v>
      </c>
      <c r="BG2" s="138" t="s">
        <v>134</v>
      </c>
      <c r="BH2" s="138" t="s">
        <v>137</v>
      </c>
      <c r="BI2" s="138" t="s">
        <v>134</v>
      </c>
      <c r="BJ2" s="138" t="s">
        <v>140</v>
      </c>
      <c r="BK2" s="138" t="s">
        <v>134</v>
      </c>
      <c r="BL2" s="138" t="s">
        <v>140</v>
      </c>
      <c r="BM2" s="138" t="s">
        <v>134</v>
      </c>
      <c r="BN2" s="138" t="s">
        <v>140</v>
      </c>
      <c r="BO2" s="138" t="s">
        <v>134</v>
      </c>
      <c r="BP2" s="138" t="s">
        <v>146</v>
      </c>
      <c r="BQ2" s="138" t="s">
        <v>134</v>
      </c>
      <c r="BR2" s="138" t="s">
        <v>146</v>
      </c>
      <c r="BS2" s="138" t="s">
        <v>134</v>
      </c>
      <c r="BT2" s="138" t="s">
        <v>150</v>
      </c>
      <c r="BU2" s="138" t="s">
        <v>134</v>
      </c>
      <c r="BV2" s="138" t="s">
        <v>150</v>
      </c>
      <c r="BW2" s="138" t="s">
        <v>134</v>
      </c>
      <c r="BX2" s="139" t="s">
        <v>154</v>
      </c>
      <c r="BY2" s="139" t="s">
        <v>134</v>
      </c>
      <c r="BZ2" s="138" t="s">
        <v>132</v>
      </c>
      <c r="CA2" s="138" t="s">
        <v>134</v>
      </c>
      <c r="CB2" s="138" t="s">
        <v>137</v>
      </c>
      <c r="CC2" s="138" t="s">
        <v>134</v>
      </c>
      <c r="CD2" s="138" t="s">
        <v>140</v>
      </c>
      <c r="CE2" s="138" t="s">
        <v>134</v>
      </c>
      <c r="CF2" s="138" t="s">
        <v>140</v>
      </c>
      <c r="CG2" s="138" t="s">
        <v>134</v>
      </c>
      <c r="CH2" s="138" t="s">
        <v>140</v>
      </c>
      <c r="CI2" s="138" t="s">
        <v>134</v>
      </c>
      <c r="CJ2" s="138" t="s">
        <v>146</v>
      </c>
      <c r="CK2" s="138" t="s">
        <v>134</v>
      </c>
      <c r="CL2" s="138" t="s">
        <v>146</v>
      </c>
      <c r="CM2" s="138" t="s">
        <v>134</v>
      </c>
      <c r="CN2" s="138" t="s">
        <v>150</v>
      </c>
      <c r="CO2" s="138" t="s">
        <v>134</v>
      </c>
      <c r="CP2" s="138" t="s">
        <v>150</v>
      </c>
      <c r="CQ2" s="138" t="s">
        <v>134</v>
      </c>
      <c r="CR2" s="139" t="s">
        <v>154</v>
      </c>
      <c r="CS2" s="139" t="s">
        <v>134</v>
      </c>
      <c r="CT2" s="140" t="s">
        <v>188</v>
      </c>
      <c r="CU2" s="140" t="s">
        <v>170</v>
      </c>
      <c r="CV2" s="140" t="s">
        <v>171</v>
      </c>
      <c r="CW2" s="140" t="s">
        <v>172</v>
      </c>
      <c r="CX2" s="140" t="s">
        <v>173</v>
      </c>
      <c r="CY2" s="140" t="s">
        <v>174</v>
      </c>
      <c r="CZ2" s="140" t="s">
        <v>189</v>
      </c>
      <c r="DA2" s="140" t="s">
        <v>176</v>
      </c>
      <c r="DB2" s="140"/>
      <c r="DC2" s="140"/>
      <c r="DD2" s="140"/>
      <c r="DE2" s="140"/>
    </row>
    <row r="3" customFormat="false" ht="66.75" hidden="false" customHeight="true" outlineLevel="0" collapsed="false">
      <c r="A3" s="132"/>
      <c r="B3" s="141" t="s">
        <v>230</v>
      </c>
      <c r="C3" s="141" t="s">
        <v>231</v>
      </c>
      <c r="D3" s="134" t="s">
        <v>35</v>
      </c>
      <c r="E3" s="134" t="s">
        <v>36</v>
      </c>
      <c r="F3" s="134" t="s">
        <v>40</v>
      </c>
      <c r="G3" s="134" t="s">
        <v>43</v>
      </c>
      <c r="H3" s="134" t="s">
        <v>46</v>
      </c>
      <c r="I3" s="134" t="s">
        <v>48</v>
      </c>
      <c r="J3" s="134" t="s">
        <v>53</v>
      </c>
      <c r="K3" s="134" t="s">
        <v>55</v>
      </c>
      <c r="L3" s="134" t="s">
        <v>57</v>
      </c>
      <c r="M3" s="134" t="s">
        <v>40</v>
      </c>
      <c r="N3" s="135" t="s">
        <v>43</v>
      </c>
      <c r="O3" s="135" t="s">
        <v>46</v>
      </c>
      <c r="P3" s="135" t="s">
        <v>48</v>
      </c>
      <c r="Q3" s="134" t="s">
        <v>70</v>
      </c>
      <c r="R3" s="134" t="s">
        <v>71</v>
      </c>
      <c r="S3" s="134" t="s">
        <v>72</v>
      </c>
      <c r="T3" s="134" t="s">
        <v>73</v>
      </c>
      <c r="U3" s="134" t="s">
        <v>75</v>
      </c>
      <c r="V3" s="134" t="s">
        <v>77</v>
      </c>
      <c r="W3" s="134" t="s">
        <v>79</v>
      </c>
      <c r="X3" s="134" t="s">
        <v>81</v>
      </c>
      <c r="Y3" s="134" t="s">
        <v>82</v>
      </c>
      <c r="Z3" s="134" t="s">
        <v>83</v>
      </c>
      <c r="AA3" s="134" t="s">
        <v>84</v>
      </c>
      <c r="AB3" s="134" t="s">
        <v>85</v>
      </c>
      <c r="AC3" s="134" t="s">
        <v>87</v>
      </c>
      <c r="AD3" s="134" t="s">
        <v>88</v>
      </c>
      <c r="AE3" s="134" t="s">
        <v>93</v>
      </c>
      <c r="AF3" s="134" t="s">
        <v>95</v>
      </c>
      <c r="AG3" s="134" t="s">
        <v>99</v>
      </c>
      <c r="AH3" s="134" t="s">
        <v>100</v>
      </c>
      <c r="AI3" s="134" t="s">
        <v>101</v>
      </c>
      <c r="AJ3" s="134" t="s">
        <v>102</v>
      </c>
      <c r="AK3" s="135" t="s">
        <v>103</v>
      </c>
      <c r="AL3" s="134" t="s">
        <v>99</v>
      </c>
      <c r="AM3" s="134" t="s">
        <v>100</v>
      </c>
      <c r="AN3" s="134" t="s">
        <v>101</v>
      </c>
      <c r="AO3" s="134" t="s">
        <v>102</v>
      </c>
      <c r="AP3" s="135" t="s">
        <v>103</v>
      </c>
      <c r="AQ3" s="134" t="s">
        <v>106</v>
      </c>
      <c r="AR3" s="134" t="s">
        <v>107</v>
      </c>
      <c r="AS3" s="134" t="s">
        <v>108</v>
      </c>
      <c r="AT3" s="134" t="s">
        <v>110</v>
      </c>
      <c r="AU3" s="134" t="s">
        <v>112</v>
      </c>
      <c r="AV3" s="134" t="s">
        <v>116</v>
      </c>
      <c r="AW3" s="142" t="s">
        <v>117</v>
      </c>
      <c r="AX3" s="142" t="s">
        <v>119</v>
      </c>
      <c r="AY3" s="142" t="s">
        <v>116</v>
      </c>
      <c r="AZ3" s="142" t="s">
        <v>117</v>
      </c>
      <c r="BA3" s="134" t="s">
        <v>119</v>
      </c>
      <c r="BB3" s="142" t="s">
        <v>93</v>
      </c>
      <c r="BC3" s="142" t="s">
        <v>95</v>
      </c>
      <c r="BD3" s="142" t="s">
        <v>93</v>
      </c>
      <c r="BE3" s="142" t="s">
        <v>95</v>
      </c>
      <c r="BF3" s="134" t="s">
        <v>99</v>
      </c>
      <c r="BG3" s="134" t="s">
        <v>99</v>
      </c>
      <c r="BH3" s="138" t="s">
        <v>136</v>
      </c>
      <c r="BI3" s="138" t="s">
        <v>136</v>
      </c>
      <c r="BJ3" s="142" t="s">
        <v>101</v>
      </c>
      <c r="BK3" s="142" t="s">
        <v>101</v>
      </c>
      <c r="BL3" s="142" t="s">
        <v>102</v>
      </c>
      <c r="BM3" s="142" t="s">
        <v>102</v>
      </c>
      <c r="BN3" s="142" t="s">
        <v>103</v>
      </c>
      <c r="BO3" s="142" t="s">
        <v>103</v>
      </c>
      <c r="BP3" s="142" t="s">
        <v>145</v>
      </c>
      <c r="BQ3" s="142" t="s">
        <v>145</v>
      </c>
      <c r="BR3" s="138" t="s">
        <v>147</v>
      </c>
      <c r="BS3" s="138" t="s">
        <v>147</v>
      </c>
      <c r="BT3" s="142" t="s">
        <v>149</v>
      </c>
      <c r="BU3" s="142" t="s">
        <v>149</v>
      </c>
      <c r="BV3" s="142" t="s">
        <v>151</v>
      </c>
      <c r="BW3" s="142" t="s">
        <v>151</v>
      </c>
      <c r="BX3" s="138" t="s">
        <v>153</v>
      </c>
      <c r="BY3" s="138" t="s">
        <v>153</v>
      </c>
      <c r="BZ3" s="134" t="s">
        <v>99</v>
      </c>
      <c r="CA3" s="134" t="s">
        <v>99</v>
      </c>
      <c r="CB3" s="138" t="s">
        <v>136</v>
      </c>
      <c r="CC3" s="138" t="s">
        <v>136</v>
      </c>
      <c r="CD3" s="142" t="s">
        <v>101</v>
      </c>
      <c r="CE3" s="142" t="s">
        <v>101</v>
      </c>
      <c r="CF3" s="142" t="s">
        <v>102</v>
      </c>
      <c r="CG3" s="142" t="s">
        <v>102</v>
      </c>
      <c r="CH3" s="142" t="s">
        <v>103</v>
      </c>
      <c r="CI3" s="142" t="s">
        <v>103</v>
      </c>
      <c r="CJ3" s="142" t="s">
        <v>145</v>
      </c>
      <c r="CK3" s="142" t="s">
        <v>145</v>
      </c>
      <c r="CL3" s="138" t="s">
        <v>147</v>
      </c>
      <c r="CM3" s="138" t="s">
        <v>147</v>
      </c>
      <c r="CN3" s="142" t="s">
        <v>149</v>
      </c>
      <c r="CO3" s="142" t="s">
        <v>149</v>
      </c>
      <c r="CP3" s="142" t="s">
        <v>151</v>
      </c>
      <c r="CQ3" s="142" t="s">
        <v>151</v>
      </c>
      <c r="CR3" s="138" t="s">
        <v>153</v>
      </c>
      <c r="CS3" s="138" t="s">
        <v>153</v>
      </c>
      <c r="CT3" s="140"/>
      <c r="CU3" s="140"/>
      <c r="CV3" s="140"/>
      <c r="CW3" s="140"/>
      <c r="CX3" s="140"/>
      <c r="CY3" s="140"/>
      <c r="CZ3" s="140"/>
      <c r="DA3" s="142" t="s">
        <v>177</v>
      </c>
      <c r="DB3" s="142" t="s">
        <v>178</v>
      </c>
      <c r="DC3" s="142" t="s">
        <v>179</v>
      </c>
      <c r="DD3" s="142" t="s">
        <v>180</v>
      </c>
      <c r="DE3" s="142" t="s">
        <v>181</v>
      </c>
    </row>
    <row r="4" customFormat="false" ht="19.5" hidden="false" customHeight="true" outlineLevel="0" collapsed="false">
      <c r="A4" s="132"/>
      <c r="B4" s="143" t="str">
        <f aca="true">IF(C4=0,"",IFERROR(INDIRECT("'"&amp;$C4&amp;"'!"&amp;"C5"),"Некорректное название листа"))</f>
        <v>Администрация Воскресенского сельского поселения Савинского муниципального района Ивановской области</v>
      </c>
      <c r="C4" s="144" t="s">
        <v>232</v>
      </c>
      <c r="D4" s="145" t="n">
        <f aca="true">IFERROR(INDIRECT("'"&amp;$C4&amp;"'!"&amp;"c6"),0)</f>
        <v>3711017303</v>
      </c>
      <c r="E4" s="145" t="str">
        <f aca="true">IFERROR(INDIRECT("'" &amp;$C4&amp; "'!" &amp;"c7"),0)</f>
        <v>155720,Ивановская область, Савинский район, с.Воскресенское, ул. Советская,д.16</v>
      </c>
      <c r="F4" s="145" t="str">
        <f aca="true">IFERROR(INDIRECT("'" &amp;$C4&amp; "'!" &amp;"c10"),0)</f>
        <v>Курочкин Александр Олегович</v>
      </c>
      <c r="G4" s="145" t="str">
        <f aca="true">IFERROR(INDIRECT("'" &amp;$C4&amp; "'!" &amp;"c11"),0)</f>
        <v>глава поселения</v>
      </c>
      <c r="H4" s="145" t="str">
        <f aca="true">IFERROR(INDIRECT("'" &amp;$C4&amp; "'!" &amp;"c12"),0)</f>
        <v>8(49356)95199</v>
      </c>
      <c r="I4" s="145" t="str">
        <f aca="true">IFERROR(INDIRECT("'" &amp;$C4&amp; "'!" &amp;"c13"),0)</f>
        <v>voskradmsmr@mail.ru</v>
      </c>
      <c r="J4" s="145" t="n">
        <f aca="true">IFERROR(INDIRECT("'" &amp;$C4&amp; "'!" &amp;"c15"),0)</f>
        <v>0</v>
      </c>
      <c r="K4" s="145" t="n">
        <f aca="true">IFERROR(INDIRECT("'" &amp;$C4&amp; "'!" &amp;"c16"),0)</f>
        <v>0</v>
      </c>
      <c r="L4" s="145" t="n">
        <f aca="true">IFERROR(INDIRECT("'" &amp;$C4&amp; "'!" &amp;"c17"),0)</f>
        <v>0</v>
      </c>
      <c r="M4" s="145" t="n">
        <f aca="true">IFERROR(INDIRECT("'" &amp;$C4&amp; "'!" &amp;"c19"),0)</f>
        <v>0</v>
      </c>
      <c r="N4" s="145" t="n">
        <f aca="true">IFERROR(INDIRECT("'" &amp;$C4&amp; "'!" &amp;"c20"),0)</f>
        <v>0</v>
      </c>
      <c r="O4" s="145" t="str">
        <f aca="true">IFERROR(INDIRECT("'" &amp;$C4&amp; "'!" &amp;"c21"),0)</f>
        <v>8(49356)95199</v>
      </c>
      <c r="P4" s="145" t="str">
        <f aca="true">IFERROR(INDIRECT("'" &amp;$C4&amp; "'!" &amp;"c22"),0)</f>
        <v>voskradmsmr@mail.ru</v>
      </c>
      <c r="Q4" s="145" t="n">
        <f aca="true">IFERROR(INDIRECT("'" &amp;$C4&amp; "'!" &amp;"g25"),0)</f>
        <v>1</v>
      </c>
      <c r="R4" s="145" t="n">
        <f aca="true">IFERROR(INDIRECT("'" &amp;$C4&amp; "'!" &amp;"g26"),0)</f>
        <v>1</v>
      </c>
      <c r="S4" s="145" t="n">
        <f aca="true">IFERROR(INDIRECT("'" &amp;$C4&amp; "'!" &amp;"g27"),0)</f>
        <v>236</v>
      </c>
      <c r="T4" s="145" t="n">
        <f aca="true">IFERROR(INDIRECT("'" &amp;$C4&amp; "'!" &amp;"g28"),0)</f>
        <v>1</v>
      </c>
      <c r="U4" s="145" t="n">
        <f aca="true">IFERROR(INDIRECT("'" &amp;$C4&amp; "'!" &amp;"g29"),0)</f>
        <v>0</v>
      </c>
      <c r="V4" s="145" t="n">
        <f aca="true">IFERROR(INDIRECT("'" &amp;$C4&amp; "'!" &amp;"g30"),0)</f>
        <v>0</v>
      </c>
      <c r="W4" s="145" t="n">
        <f aca="true">IFERROR(INDIRECT("'" &amp;$C4&amp; "'!" &amp;"g31"),0)</f>
        <v>0</v>
      </c>
      <c r="X4" s="145" t="n">
        <f aca="true">IFERROR(INDIRECT("'" &amp;$C4&amp; "'!" &amp;"g32"),0)</f>
        <v>1</v>
      </c>
      <c r="Y4" s="145" t="n">
        <f aca="true">IFERROR(INDIRECT("'" &amp;$C4&amp; "'!" &amp;"g33"),0)</f>
        <v>6</v>
      </c>
      <c r="Z4" s="145" t="n">
        <f aca="true">IFERROR(INDIRECT("'" &amp;$C4&amp; "'!" &amp;"g34"),0)</f>
        <v>0</v>
      </c>
      <c r="AA4" s="145" t="n">
        <f aca="true">IFERROR(INDIRECT("'" &amp;$C4&amp; "'!" &amp;"g35"),0)</f>
        <v>1</v>
      </c>
      <c r="AB4" s="145" t="n">
        <f aca="true">IFERROR(INDIRECT("'" &amp;$C4&amp; "'!" &amp;"g36"),0)</f>
        <v>0</v>
      </c>
      <c r="AC4" s="145" t="n">
        <f aca="true">IFERROR(INDIRECT("'" &amp;$C4&amp; "'!" &amp;"g37"),0)</f>
        <v>0</v>
      </c>
      <c r="AD4" s="145" t="n">
        <f aca="true">IFERROR(INDIRECT("'" &amp;$C4&amp; "'!" &amp;"g38"),0)</f>
        <v>1</v>
      </c>
      <c r="AE4" s="145" t="n">
        <f aca="true">IFERROR(INDIRECT("'" &amp;$C4&amp; "'!" &amp;"g42"),0)</f>
        <v>0</v>
      </c>
      <c r="AF4" s="145" t="n">
        <f aca="true">IFERROR(INDIRECT("'" &amp;$C4&amp; "'!" &amp;"g43"),0)</f>
        <v>0</v>
      </c>
      <c r="AG4" s="145" t="n">
        <f aca="true">IFERROR(INDIRECT("'"&amp;$C4&amp;"'!"&amp;"g46"),0)</f>
        <v>1</v>
      </c>
      <c r="AH4" s="145" t="n">
        <f aca="true">IFERROR(INDIRECT("'"&amp;$C4&amp;"'!"&amp;"g47"),0)</f>
        <v>0</v>
      </c>
      <c r="AI4" s="145" t="n">
        <f aca="true">IFERROR(INDIRECT("'"&amp;$C4&amp;"'!"&amp;"g48"),0)</f>
        <v>0</v>
      </c>
      <c r="AJ4" s="145" t="n">
        <f aca="true">IFERROR(INDIRECT("'"&amp;$C4&amp;"'!"&amp;"g49"),0)</f>
        <v>0</v>
      </c>
      <c r="AK4" s="145" t="n">
        <f aca="true">IFERROR(INDIRECT("'"&amp;$C4&amp;"'!"&amp;"g50"),0)</f>
        <v>0</v>
      </c>
      <c r="AL4" s="145" t="n">
        <f aca="true">IFERROR(INDIRECT("'" &amp;$C4&amp; "'!" &amp;"i46"),0)</f>
        <v>1</v>
      </c>
      <c r="AM4" s="145" t="n">
        <f aca="true">IFERROR(INDIRECT("'" &amp;$C4&amp; "'!" &amp;"i47"),0)</f>
        <v>0</v>
      </c>
      <c r="AN4" s="145" t="n">
        <f aca="true">IFERROR(INDIRECT("'" &amp;$C4&amp; "'!" &amp;"i48"),0)</f>
        <v>0</v>
      </c>
      <c r="AO4" s="145" t="n">
        <f aca="true">IFERROR(INDIRECT("'" &amp;$C4&amp; "'!" &amp;"i49"),0)</f>
        <v>0</v>
      </c>
      <c r="AP4" s="145" t="n">
        <f aca="true">IFERROR(INDIRECT("'" &amp;$C4&amp; "'!" &amp;"i50"),0)</f>
        <v>0</v>
      </c>
      <c r="AQ4" s="145" t="n">
        <f aca="true">IFERROR(INDIRECT("'" &amp;$C4&amp; "'!" &amp;"g53"),0)</f>
        <v>0</v>
      </c>
      <c r="AR4" s="145" t="n">
        <f aca="true">IFERROR(INDIRECT("'" &amp;$C4&amp; "'!" &amp;"g54"),0)</f>
        <v>0</v>
      </c>
      <c r="AS4" s="145" t="n">
        <f aca="true">IFERROR(INDIRECT("'" &amp;$C4&amp; "'!" &amp;"g55"),0)</f>
        <v>0</v>
      </c>
      <c r="AT4" s="145" t="n">
        <f aca="true">IFERROR(INDIRECT("'" &amp;$C4&amp; "'!" &amp;"g56"),0)</f>
        <v>0</v>
      </c>
      <c r="AU4" s="145" t="n">
        <f aca="true">IFERROR(INDIRECT("'" &amp;$C4&amp; "'!" &amp;"g57"),0)</f>
        <v>0</v>
      </c>
      <c r="AV4" s="145" t="n">
        <f aca="true">IFERROR(INDIRECT("'" &amp;$C4&amp; "'!" &amp;"g60"),0)</f>
        <v>24</v>
      </c>
      <c r="AW4" s="145" t="n">
        <f aca="true">IFERROR(INDIRECT("'" &amp;$C4&amp; "'!" &amp;"g61"),0)</f>
        <v>24</v>
      </c>
      <c r="AX4" s="145" t="n">
        <f aca="true">IFERROR(INDIRECT("'" &amp;$C4&amp; "'!" &amp;"g62"),0)</f>
        <v>0</v>
      </c>
      <c r="AY4" s="145" t="n">
        <f aca="true">IFERROR(INDIRECT("'" &amp;$C4&amp; "'!" &amp;"i60"),0)</f>
        <v>1</v>
      </c>
      <c r="AZ4" s="145" t="n">
        <f aca="true">IFERROR(INDIRECT("'" &amp;$C4&amp; "'!" &amp;"i61"),0)</f>
        <v>1</v>
      </c>
      <c r="BA4" s="145" t="n">
        <f aca="true">IFERROR(INDIRECT("'" &amp;$C4&amp; "'!" &amp;"i62"),0)</f>
        <v>0</v>
      </c>
      <c r="BB4" s="145" t="n">
        <f aca="true">IFERROR(INDIRECT("'" &amp;$C4&amp; "'!" &amp;"g66"),0)</f>
        <v>0</v>
      </c>
      <c r="BC4" s="145" t="n">
        <f aca="true">IFERROR(INDIRECT("'" &amp;$C4&amp; "'!" &amp;"g67"),0)</f>
        <v>0</v>
      </c>
      <c r="BD4" s="145" t="n">
        <f aca="true">IFERROR(INDIRECT("'" &amp;$C4&amp; "'!" &amp;"g69"),0)</f>
        <v>0</v>
      </c>
      <c r="BE4" s="145" t="n">
        <f aca="true">IFERROR(INDIRECT("'" &amp;$C4&amp; "'!" &amp;"g70"),0)</f>
        <v>0</v>
      </c>
      <c r="BF4" s="145" t="n">
        <f aca="true">IFERROR(INDIRECT("'" &amp;$C4&amp; "'!" &amp;"e73"),0)</f>
        <v>2830</v>
      </c>
      <c r="BG4" s="145" t="n">
        <f aca="true">IFERROR(INDIRECT("'" &amp;$C4&amp; "'!" &amp;"e74"),0)</f>
        <v>41.3</v>
      </c>
      <c r="BH4" s="145" t="n">
        <f aca="true">IFERROR(INDIRECT("'" &amp;$C4&amp; "'!" &amp;"e75"),0)</f>
        <v>0</v>
      </c>
      <c r="BI4" s="145" t="n">
        <f aca="true">IFERROR(INDIRECT("'" &amp;$C4&amp; "'!" &amp;"e76"),0)</f>
        <v>0</v>
      </c>
      <c r="BJ4" s="145" t="n">
        <f aca="true">IFERROR(INDIRECT("'" &amp;$C4&amp; "'!" &amp;"e77"),0)</f>
        <v>0</v>
      </c>
      <c r="BK4" s="145" t="n">
        <f aca="true">IFERROR(INDIRECT("'" &amp;$C4&amp; "'!" &amp;"e78"),0)</f>
        <v>0</v>
      </c>
      <c r="BL4" s="145" t="n">
        <f aca="true">IFERROR(INDIRECT("'" &amp;$C4&amp; "'!" &amp;"e79"),0)</f>
        <v>0</v>
      </c>
      <c r="BM4" s="145" t="n">
        <f aca="true">IFERROR(INDIRECT("'" &amp;$C4&amp; "'!" &amp;"e80"),0)</f>
        <v>0</v>
      </c>
      <c r="BN4" s="145" t="n">
        <f aca="true">IFERROR(INDIRECT("'" &amp;$C4&amp; "'!" &amp;"e81"),0)</f>
        <v>0</v>
      </c>
      <c r="BO4" s="145" t="n">
        <f aca="true">IFERROR(INDIRECT("'" &amp;$C4&amp; "'!" &amp;"e82"),0)</f>
        <v>0</v>
      </c>
      <c r="BP4" s="145" t="n">
        <f aca="true">IFERROR(INDIRECT("'" &amp;$C4&amp; "'!" &amp;"e83"),0)</f>
        <v>0</v>
      </c>
      <c r="BQ4" s="145" t="n">
        <f aca="true">IFERROR(INDIRECT("'" &amp;$C4&amp; "'!" &amp;"e84"),0)</f>
        <v>0</v>
      </c>
      <c r="BR4" s="145" t="n">
        <f aca="true">IFERROR(INDIRECT("'" &amp;$C4&amp; "'!" &amp;"e85"),0)</f>
        <v>0</v>
      </c>
      <c r="BS4" s="145" t="n">
        <f aca="true">IFERROR(INDIRECT("'" &amp;$C4&amp; "'!" &amp;"e86"),0)</f>
        <v>0</v>
      </c>
      <c r="BT4" s="145" t="n">
        <f aca="true">IFERROR(INDIRECT("'" &amp;$C4&amp; "'!" &amp;"e87"),0)</f>
        <v>0</v>
      </c>
      <c r="BU4" s="145" t="n">
        <f aca="true">IFERROR(INDIRECT("'" &amp;$C4&amp; "'!" &amp;"e88"),0)</f>
        <v>0</v>
      </c>
      <c r="BV4" s="145" t="n">
        <f aca="true">IFERROR(INDIRECT("'" &amp;$C4&amp; "'!" &amp;"e89"),0)</f>
        <v>0</v>
      </c>
      <c r="BW4" s="145" t="n">
        <f aca="true">IFERROR(INDIRECT("'" &amp;$C4&amp; "'!" &amp;"e90"),0)</f>
        <v>0</v>
      </c>
      <c r="BX4" s="145" t="n">
        <f aca="true">IFERROR(INDIRECT("'" &amp;$C4&amp; "'!" &amp;"e91"),0)</f>
        <v>0</v>
      </c>
      <c r="BY4" s="145" t="n">
        <f aca="true">IFERROR(INDIRECT("'" &amp;$C4&amp; "'!" &amp;"e92"),0)</f>
        <v>0</v>
      </c>
      <c r="BZ4" s="145" t="n">
        <f aca="true">IFERROR(INDIRECT("'" &amp;$C4&amp; "'!" &amp;"h73"),0)</f>
        <v>0</v>
      </c>
      <c r="CA4" s="145" t="n">
        <f aca="true">IFERROR(INDIRECT("'" &amp;$C4&amp; "'!" &amp;"h74"),0)</f>
        <v>0</v>
      </c>
      <c r="CB4" s="145" t="n">
        <f aca="true">IFERROR(INDIRECT("'" &amp;$C4&amp; "'!" &amp;"h75"),0)</f>
        <v>0</v>
      </c>
      <c r="CC4" s="145" t="n">
        <f aca="true">IFERROR(INDIRECT("'" &amp;$C4&amp; "'!" &amp;"h76"),0)</f>
        <v>0</v>
      </c>
      <c r="CD4" s="145" t="n">
        <f aca="true">IFERROR(INDIRECT("'" &amp;$C4&amp; "'!" &amp;"h77"),0)</f>
        <v>18.12</v>
      </c>
      <c r="CE4" s="145" t="n">
        <f aca="true">IFERROR(INDIRECT("'" &amp;$C4&amp; "'!" &amp;"h78"),0)</f>
        <v>0.8</v>
      </c>
      <c r="CF4" s="145" t="n">
        <f aca="true">IFERROR(INDIRECT("'" &amp;$C4&amp; "'!" &amp;"h79"),0)</f>
        <v>0</v>
      </c>
      <c r="CG4" s="145" t="n">
        <f aca="true">IFERROR(INDIRECT("'" &amp;$C4&amp; "'!" &amp;"h80"),0)</f>
        <v>0</v>
      </c>
      <c r="CH4" s="145" t="n">
        <f aca="true">IFERROR(INDIRECT("'" &amp;$C4&amp; "'!" &amp;"h81"),0)</f>
        <v>0</v>
      </c>
      <c r="CI4" s="145" t="n">
        <f aca="true">IFERROR(INDIRECT("'" &amp;$C4&amp; "'!" &amp;"h82"),0)</f>
        <v>0</v>
      </c>
      <c r="CJ4" s="145" t="n">
        <f aca="true">IFERROR(INDIRECT("'" &amp;$C4&amp; "'!" &amp;"h83"),0)</f>
        <v>0</v>
      </c>
      <c r="CK4" s="145" t="n">
        <f aca="true">IFERROR(INDIRECT("'" &amp;$C4&amp; "'!" &amp;"h84"),0)</f>
        <v>0</v>
      </c>
      <c r="CL4" s="145" t="n">
        <f aca="true">IFERROR(INDIRECT("'" &amp;$C4&amp; "'!" &amp;"h85"),0)</f>
        <v>394.96</v>
      </c>
      <c r="CM4" s="145" t="n">
        <f aca="true">IFERROR(INDIRECT("'" &amp;$C4&amp; "'!" &amp;"h86"),0)</f>
        <v>22</v>
      </c>
      <c r="CN4" s="145" t="n">
        <f aca="true">IFERROR(INDIRECT("'" &amp;$C4&amp; "'!" &amp;"h87"),0)</f>
        <v>0</v>
      </c>
      <c r="CO4" s="145" t="n">
        <f aca="true">IFERROR(INDIRECT("'" &amp;$C4&amp; "'!" &amp;"h88"),0)</f>
        <v>0</v>
      </c>
      <c r="CP4" s="145" t="n">
        <f aca="true">IFERROR(INDIRECT("'" &amp;$C4&amp; "'!" &amp;"h89"),0)</f>
        <v>10</v>
      </c>
      <c r="CQ4" s="145" t="n">
        <f aca="true">IFERROR(INDIRECT("'" &amp;$C4&amp; "'!" &amp;"h90"),0)</f>
        <v>110</v>
      </c>
      <c r="CR4" s="145" t="n">
        <f aca="true">IFERROR(INDIRECT("'" &amp;$C4&amp; "'!" &amp;"h91"),0)</f>
        <v>0</v>
      </c>
      <c r="CS4" s="145" t="n">
        <f aca="true">IFERROR(INDIRECT("'" &amp;$C4&amp; "'!" &amp;"h92"),0)</f>
        <v>0</v>
      </c>
      <c r="CT4" s="146" t="str">
        <f aca="true">IFERROR(INDIRECT("'" &amp;$C4&amp; "'!" &amp;"b96"),0)</f>
        <v>Администрация Воскресенского сельского поселения Савинского муниципального района Ивановской области</v>
      </c>
      <c r="CU4" s="146" t="str">
        <f aca="true">IFERROR(INDIRECT("'" &amp;$C4&amp; "'!" &amp;"c96"),0)</f>
        <v>Энергосбережение и повышение энергетической эффективности в Администрации Воскресенского сельского поселения</v>
      </c>
      <c r="CV4" s="146" t="str">
        <f aca="true">IFERROR(INDIRECT("'" &amp;$C4&amp; "'!" &amp;"g96"),0)</f>
        <v>постановление администрации Воскресенского сельского поселения от  24.02.2025     № 11-п</v>
      </c>
      <c r="CW4" s="146" t="n">
        <f aca="true">IFERROR(INDIRECT("'" &amp;$C4&amp; "'!" &amp;"h96"),0)</f>
        <v>2025</v>
      </c>
      <c r="CX4" s="146" t="n">
        <f aca="true">IFERROR(INDIRECT("'" &amp;$C4&amp; "'!" &amp;"i96"),0)</f>
        <v>2027</v>
      </c>
      <c r="CY4" s="146" t="n">
        <f aca="true">IFERROR(INDIRECT("'" &amp;$C4&amp; "'!" &amp;"j96"),0)</f>
        <v>3</v>
      </c>
      <c r="CZ4" s="146" t="str">
        <f aca="true">IFERROR(INDIRECT("'" &amp;$C4&amp; "'!" &amp;"k96"),0)</f>
        <v>да</v>
      </c>
      <c r="DA4" s="146" t="n">
        <f aca="true">IFERROR(INDIRECT("'" &amp;$C4&amp; "'!" &amp;"l96"),0)</f>
        <v>0</v>
      </c>
      <c r="DB4" s="146" t="n">
        <f aca="true">IFERROR(INDIRECT("'" &amp;$C4&amp; "'!" &amp;"m96"),0)</f>
        <v>0</v>
      </c>
      <c r="DC4" s="146" t="n">
        <f aca="true">IFERROR(INDIRECT("'" &amp;$C4&amp; "'!" &amp;"n96"),0)</f>
        <v>0</v>
      </c>
      <c r="DD4" s="146" t="n">
        <f aca="true">IFERROR(INDIRECT("'" &amp;$C4&amp; "'!" &amp;"o96"),0)</f>
        <v>0</v>
      </c>
      <c r="DE4" s="146" t="n">
        <f aca="true">IFERROR(INDIRECT("'" &amp;$C4&amp; "'!" &amp;"p96"),0)</f>
        <v>0</v>
      </c>
    </row>
    <row r="5" customFormat="false" ht="19.5" hidden="false" customHeight="true" outlineLevel="0" collapsed="false">
      <c r="A5" s="132"/>
      <c r="B5" s="143" t="str">
        <f aca="true">IF(C5=0,"",IFERROR(INDIRECT("'"&amp;$C5&amp;"'!"&amp;"C5"),"Некорректное название листа"))</f>
        <v>Администрация Архиповского сельского поселения</v>
      </c>
      <c r="C5" s="144" t="s">
        <v>233</v>
      </c>
      <c r="D5" s="145" t="n">
        <f aca="true">IFERROR(INDIRECT("'"&amp;$C5&amp;"'!"&amp;"c6"),0)</f>
        <v>3711017416</v>
      </c>
      <c r="E5" s="145" t="str">
        <f aca="true">IFERROR(INDIRECT("'" &amp;$C5&amp; "'!" &amp;"c7"),0)</f>
        <v>155700, Ивановская область Савинский район село Архиповка улица Советская д.3</v>
      </c>
      <c r="F5" s="145" t="str">
        <f aca="true">IFERROR(INDIRECT("'" &amp;$C5&amp; "'!" &amp;"c10"),0)</f>
        <v>Челышева Галина Евгеньевна</v>
      </c>
      <c r="G5" s="145" t="str">
        <f aca="true">IFERROR(INDIRECT("'" &amp;$C5&amp; "'!" &amp;"c11"),0)</f>
        <v>Глава Архиповского сельского поселения</v>
      </c>
      <c r="H5" s="145" t="str">
        <f aca="true">IFERROR(INDIRECT("'" &amp;$C5&amp; "'!" &amp;"c12"),0)</f>
        <v>8(49356)9-61-94</v>
      </c>
      <c r="I5" s="145" t="str">
        <f aca="true">IFERROR(INDIRECT("'" &amp;$C5&amp; "'!" &amp;"c13"),0)</f>
        <v>arhipovka@mail,ru</v>
      </c>
      <c r="J5" s="145" t="n">
        <f aca="true">IFERROR(INDIRECT("'" &amp;$C5&amp; "'!" &amp;"c15"),0)</f>
        <v>0</v>
      </c>
      <c r="K5" s="145" t="n">
        <f aca="true">IFERROR(INDIRECT("'" &amp;$C5&amp; "'!" &amp;"c16"),0)</f>
        <v>0</v>
      </c>
      <c r="L5" s="145" t="n">
        <f aca="true">IFERROR(INDIRECT("'" &amp;$C5&amp; "'!" &amp;"c17"),0)</f>
        <v>0</v>
      </c>
      <c r="M5" s="145" t="str">
        <f aca="true">IFERROR(INDIRECT("'" &amp;$C5&amp; "'!" &amp;"c19"),0)</f>
        <v>Седунина Кира Евгеньевна</v>
      </c>
      <c r="N5" s="145" t="str">
        <f aca="true">IFERROR(INDIRECT("'" &amp;$C5&amp; "'!" &amp;"c20"),0)</f>
        <v>делопроизводитель</v>
      </c>
      <c r="O5" s="145" t="str">
        <f aca="true">IFERROR(INDIRECT("'" &amp;$C5&amp; "'!" &amp;"c21"),0)</f>
        <v>8(49356)9-61-94</v>
      </c>
      <c r="P5" s="145" t="str">
        <f aca="true">IFERROR(INDIRECT("'" &amp;$C5&amp; "'!" &amp;"c22"),0)</f>
        <v>arhipovka@mail,ru</v>
      </c>
      <c r="Q5" s="145" t="n">
        <f aca="true">IFERROR(INDIRECT("'" &amp;$C5&amp; "'!" &amp;"g25"),0)</f>
        <v>1</v>
      </c>
      <c r="R5" s="145" t="n">
        <f aca="true">IFERROR(INDIRECT("'" &amp;$C5&amp; "'!" &amp;"g26"),0)</f>
        <v>1</v>
      </c>
      <c r="S5" s="145" t="n">
        <f aca="true">IFERROR(INDIRECT("'" &amp;$C5&amp; "'!" &amp;"g27"),0)</f>
        <v>132.1</v>
      </c>
      <c r="T5" s="145" t="n">
        <f aca="true">IFERROR(INDIRECT("'" &amp;$C5&amp; "'!" &amp;"g28"),0)</f>
        <v>1</v>
      </c>
      <c r="U5" s="145" t="n">
        <f aca="true">IFERROR(INDIRECT("'" &amp;$C5&amp; "'!" &amp;"g29"),0)</f>
        <v>1</v>
      </c>
      <c r="V5" s="145" t="n">
        <f aca="true">IFERROR(INDIRECT("'" &amp;$C5&amp; "'!" &amp;"g30"),0)</f>
        <v>0</v>
      </c>
      <c r="W5" s="145" t="n">
        <f aca="true">IFERROR(INDIRECT("'" &amp;$C5&amp; "'!" &amp;"g31"),0)</f>
        <v>1</v>
      </c>
      <c r="X5" s="145" t="n">
        <f aca="true">IFERROR(INDIRECT("'" &amp;$C5&amp; "'!" &amp;"g32"),0)</f>
        <v>0</v>
      </c>
      <c r="Y5" s="145" t="n">
        <f aca="true">IFERROR(INDIRECT("'" &amp;$C5&amp; "'!" &amp;"g33"),0)</f>
        <v>4</v>
      </c>
      <c r="Z5" s="145" t="n">
        <f aca="true">IFERROR(INDIRECT("'" &amp;$C5&amp; "'!" &amp;"g34"),0)</f>
        <v>0</v>
      </c>
      <c r="AA5" s="145" t="n">
        <f aca="true">IFERROR(INDIRECT("'" &amp;$C5&amp; "'!" &amp;"g35"),0)</f>
        <v>1</v>
      </c>
      <c r="AB5" s="145" t="n">
        <f aca="true">IFERROR(INDIRECT("'" &amp;$C5&amp; "'!" &amp;"g36"),0)</f>
        <v>0</v>
      </c>
      <c r="AC5" s="145" t="n">
        <f aca="true">IFERROR(INDIRECT("'" &amp;$C5&amp; "'!" &amp;"g37"),0)</f>
        <v>0</v>
      </c>
      <c r="AD5" s="145" t="n">
        <f aca="true">IFERROR(INDIRECT("'" &amp;$C5&amp; "'!" &amp;"g38"),0)</f>
        <v>1</v>
      </c>
      <c r="AE5" s="145" t="n">
        <f aca="true">IFERROR(INDIRECT("'" &amp;$C5&amp; "'!" &amp;"g42"),0)</f>
        <v>0</v>
      </c>
      <c r="AF5" s="145" t="n">
        <f aca="true">IFERROR(INDIRECT("'" &amp;$C5&amp; "'!" &amp;"g43"),0)</f>
        <v>0</v>
      </c>
      <c r="AG5" s="145" t="n">
        <f aca="true">IFERROR(INDIRECT("'"&amp;$C5&amp;"'!"&amp;"g46"),0)</f>
        <v>1</v>
      </c>
      <c r="AH5" s="145" t="n">
        <f aca="true">IFERROR(INDIRECT("'"&amp;$C5&amp;"'!"&amp;"g47"),0)</f>
        <v>1</v>
      </c>
      <c r="AI5" s="145" t="n">
        <f aca="true">IFERROR(INDIRECT("'"&amp;$C5&amp;"'!"&amp;"g48"),0)</f>
        <v>1</v>
      </c>
      <c r="AJ5" s="145" t="n">
        <f aca="true">IFERROR(INDIRECT("'"&amp;$C5&amp;"'!"&amp;"g49"),0)</f>
        <v>0</v>
      </c>
      <c r="AK5" s="145" t="n">
        <f aca="true">IFERROR(INDIRECT("'"&amp;$C5&amp;"'!"&amp;"g50"),0)</f>
        <v>0</v>
      </c>
      <c r="AL5" s="145" t="n">
        <f aca="true">IFERROR(INDIRECT("'" &amp;$C5&amp; "'!" &amp;"i46"),0)</f>
        <v>1</v>
      </c>
      <c r="AM5" s="145" t="n">
        <f aca="true">IFERROR(INDIRECT("'" &amp;$C5&amp; "'!" &amp;"i47"),0)</f>
        <v>0</v>
      </c>
      <c r="AN5" s="145" t="n">
        <f aca="true">IFERROR(INDIRECT("'" &amp;$C5&amp; "'!" &amp;"i48"),0)</f>
        <v>1</v>
      </c>
      <c r="AO5" s="145" t="n">
        <f aca="true">IFERROR(INDIRECT("'" &amp;$C5&amp; "'!" &amp;"i49"),0)</f>
        <v>0</v>
      </c>
      <c r="AP5" s="145" t="n">
        <f aca="true">IFERROR(INDIRECT("'" &amp;$C5&amp; "'!" &amp;"i50"),0)</f>
        <v>0</v>
      </c>
      <c r="AQ5" s="145" t="n">
        <f aca="true">IFERROR(INDIRECT("'" &amp;$C5&amp; "'!" &amp;"g53"),0)</f>
        <v>0</v>
      </c>
      <c r="AR5" s="145" t="n">
        <f aca="true">IFERROR(INDIRECT("'" &amp;$C5&amp; "'!" &amp;"g54"),0)</f>
        <v>0</v>
      </c>
      <c r="AS5" s="145" t="n">
        <f aca="true">IFERROR(INDIRECT("'" &amp;$C5&amp; "'!" &amp;"g55"),0)</f>
        <v>0</v>
      </c>
      <c r="AT5" s="145" t="n">
        <f aca="true">IFERROR(INDIRECT("'" &amp;$C5&amp; "'!" &amp;"g56"),0)</f>
        <v>0</v>
      </c>
      <c r="AU5" s="145" t="n">
        <f aca="true">IFERROR(INDIRECT("'" &amp;$C5&amp; "'!" &amp;"g57"),0)</f>
        <v>0</v>
      </c>
      <c r="AV5" s="145" t="n">
        <f aca="true">IFERROR(INDIRECT("'" &amp;$C5&amp; "'!" &amp;"g60"),0)</f>
        <v>18</v>
      </c>
      <c r="AW5" s="145" t="n">
        <f aca="true">IFERROR(INDIRECT("'" &amp;$C5&amp; "'!" &amp;"g61"),0)</f>
        <v>5</v>
      </c>
      <c r="AX5" s="145" t="n">
        <f aca="true">IFERROR(INDIRECT("'" &amp;$C5&amp; "'!" &amp;"g62"),0)</f>
        <v>5</v>
      </c>
      <c r="AY5" s="145" t="n">
        <f aca="true">IFERROR(INDIRECT("'" &amp;$C5&amp; "'!" &amp;"i60"),0)</f>
        <v>1</v>
      </c>
      <c r="AZ5" s="145" t="n">
        <f aca="true">IFERROR(INDIRECT("'" &amp;$C5&amp; "'!" &amp;"i61"),0)</f>
        <v>0</v>
      </c>
      <c r="BA5" s="145" t="n">
        <f aca="true">IFERROR(INDIRECT("'" &amp;$C5&amp; "'!" &amp;"i62"),0)</f>
        <v>0</v>
      </c>
      <c r="BB5" s="145" t="n">
        <f aca="true">IFERROR(INDIRECT("'" &amp;$C5&amp; "'!" &amp;"g66"),0)</f>
        <v>0</v>
      </c>
      <c r="BC5" s="145" t="n">
        <f aca="true">IFERROR(INDIRECT("'" &amp;$C5&amp; "'!" &amp;"g67"),0)</f>
        <v>0</v>
      </c>
      <c r="BD5" s="145" t="n">
        <f aca="true">IFERROR(INDIRECT("'" &amp;$C5&amp; "'!" &amp;"g69"),0)</f>
        <v>0</v>
      </c>
      <c r="BE5" s="145" t="n">
        <f aca="true">IFERROR(INDIRECT("'" &amp;$C5&amp; "'!" &amp;"g70"),0)</f>
        <v>0</v>
      </c>
      <c r="BF5" s="145" t="n">
        <f aca="true">IFERROR(INDIRECT("'" &amp;$C5&amp; "'!" &amp;"e73"),0)</f>
        <v>12089</v>
      </c>
      <c r="BG5" s="145" t="n">
        <f aca="true">IFERROR(INDIRECT("'" &amp;$C5&amp; "'!" &amp;"e74"),0)</f>
        <v>131</v>
      </c>
      <c r="BH5" s="145" t="n">
        <f aca="true">IFERROR(INDIRECT("'" &amp;$C5&amp; "'!" &amp;"e75"),0)</f>
        <v>0</v>
      </c>
      <c r="BI5" s="145" t="n">
        <f aca="true">IFERROR(INDIRECT("'" &amp;$C5&amp; "'!" &amp;"e76"),0)</f>
        <v>0</v>
      </c>
      <c r="BJ5" s="145" t="n">
        <f aca="true">IFERROR(INDIRECT("'" &amp;$C5&amp; "'!" &amp;"e77"),0)</f>
        <v>12</v>
      </c>
      <c r="BK5" s="145" t="n">
        <f aca="true">IFERROR(INDIRECT("'" &amp;$C5&amp; "'!" &amp;"e78"),0)</f>
        <v>0.6</v>
      </c>
      <c r="BL5" s="145" t="n">
        <f aca="true">IFERROR(INDIRECT("'" &amp;$C5&amp; "'!" &amp;"e79"),0)</f>
        <v>0</v>
      </c>
      <c r="BM5" s="145" t="n">
        <f aca="true">IFERROR(INDIRECT("'" &amp;$C5&amp; "'!" &amp;"e80"),0)</f>
        <v>0</v>
      </c>
      <c r="BN5" s="145" t="n">
        <f aca="true">IFERROR(INDIRECT("'" &amp;$C5&amp; "'!" &amp;"e81"),0)</f>
        <v>0</v>
      </c>
      <c r="BO5" s="145" t="n">
        <f aca="true">IFERROR(INDIRECT("'" &amp;$C5&amp; "'!" &amp;"e82"),0)</f>
        <v>0</v>
      </c>
      <c r="BP5" s="145" t="n">
        <f aca="true">IFERROR(INDIRECT("'" &amp;$C5&amp; "'!" &amp;"e83"),0)</f>
        <v>0</v>
      </c>
      <c r="BQ5" s="145" t="n">
        <f aca="true">IFERROR(INDIRECT("'" &amp;$C5&amp; "'!" &amp;"e84"),0)</f>
        <v>0</v>
      </c>
      <c r="BR5" s="145" t="n">
        <f aca="true">IFERROR(INDIRECT("'" &amp;$C5&amp; "'!" &amp;"e85"),0)</f>
        <v>0</v>
      </c>
      <c r="BS5" s="145" t="n">
        <f aca="true">IFERROR(INDIRECT("'" &amp;$C5&amp; "'!" &amp;"e86"),0)</f>
        <v>0</v>
      </c>
      <c r="BT5" s="145" t="n">
        <f aca="true">IFERROR(INDIRECT("'" &amp;$C5&amp; "'!" &amp;"e87"),0)</f>
        <v>0</v>
      </c>
      <c r="BU5" s="145" t="n">
        <f aca="true">IFERROR(INDIRECT("'" &amp;$C5&amp; "'!" &amp;"e88"),0)</f>
        <v>0</v>
      </c>
      <c r="BV5" s="145" t="n">
        <f aca="true">IFERROR(INDIRECT("'" &amp;$C5&amp; "'!" &amp;"e89"),0)</f>
        <v>0</v>
      </c>
      <c r="BW5" s="145" t="n">
        <f aca="true">IFERROR(INDIRECT("'" &amp;$C5&amp; "'!" &amp;"e90"),0)</f>
        <v>0</v>
      </c>
      <c r="BX5" s="145" t="n">
        <f aca="true">IFERROR(INDIRECT("'" &amp;$C5&amp; "'!" &amp;"e91"),0)</f>
        <v>0</v>
      </c>
      <c r="BY5" s="145" t="n">
        <f aca="true">IFERROR(INDIRECT("'" &amp;$C5&amp; "'!" &amp;"e92"),0)</f>
        <v>0</v>
      </c>
      <c r="BZ5" s="145" t="n">
        <f aca="true">IFERROR(INDIRECT("'" &amp;$C5&amp; "'!" &amp;"h73"),0)</f>
        <v>0</v>
      </c>
      <c r="CA5" s="145" t="n">
        <f aca="true">IFERROR(INDIRECT("'" &amp;$C5&amp; "'!" &amp;"h74"),0)</f>
        <v>0</v>
      </c>
      <c r="CB5" s="145" t="n">
        <f aca="true">IFERROR(INDIRECT("'" &amp;$C5&amp; "'!" &amp;"h75"),0)</f>
        <v>82.9</v>
      </c>
      <c r="CC5" s="145" t="n">
        <f aca="true">IFERROR(INDIRECT("'" &amp;$C5&amp; "'!" &amp;"h76"),0)</f>
        <v>393.7</v>
      </c>
      <c r="CD5" s="145" t="n">
        <f aca="true">IFERROR(INDIRECT("'" &amp;$C5&amp; "'!" &amp;"h77"),0)</f>
        <v>0</v>
      </c>
      <c r="CE5" s="145" t="n">
        <f aca="true">IFERROR(INDIRECT("'" &amp;$C5&amp; "'!" &amp;"h78"),0)</f>
        <v>0</v>
      </c>
      <c r="CF5" s="145" t="n">
        <f aca="true">IFERROR(INDIRECT("'" &amp;$C5&amp; "'!" &amp;"h79"),0)</f>
        <v>0</v>
      </c>
      <c r="CG5" s="145" t="n">
        <f aca="true">IFERROR(INDIRECT("'" &amp;$C5&amp; "'!" &amp;"h80"),0)</f>
        <v>0</v>
      </c>
      <c r="CH5" s="145" t="n">
        <f aca="true">IFERROR(INDIRECT("'" &amp;$C5&amp; "'!" &amp;"h81"),0)</f>
        <v>0</v>
      </c>
      <c r="CI5" s="145" t="n">
        <f aca="true">IFERROR(INDIRECT("'" &amp;$C5&amp; "'!" &amp;"h82"),0)</f>
        <v>0</v>
      </c>
      <c r="CJ5" s="145" t="n">
        <f aca="true">IFERROR(INDIRECT("'" &amp;$C5&amp; "'!" &amp;"h83"),0)</f>
        <v>0</v>
      </c>
      <c r="CK5" s="145" t="n">
        <f aca="true">IFERROR(INDIRECT("'" &amp;$C5&amp; "'!" &amp;"h84"),0)</f>
        <v>0</v>
      </c>
      <c r="CL5" s="145" t="n">
        <f aca="true">IFERROR(INDIRECT("'" &amp;$C5&amp; "'!" &amp;"h85"),0)</f>
        <v>0</v>
      </c>
      <c r="CM5" s="145" t="n">
        <f aca="true">IFERROR(INDIRECT("'" &amp;$C5&amp; "'!" &amp;"h86"),0)</f>
        <v>0</v>
      </c>
      <c r="CN5" s="145" t="n">
        <f aca="true">IFERROR(INDIRECT("'" &amp;$C5&amp; "'!" &amp;"h87"),0)</f>
        <v>0</v>
      </c>
      <c r="CO5" s="145" t="n">
        <f aca="true">IFERROR(INDIRECT("'" &amp;$C5&amp; "'!" &amp;"h88"),0)</f>
        <v>0</v>
      </c>
      <c r="CP5" s="145" t="n">
        <f aca="true">IFERROR(INDIRECT("'" &amp;$C5&amp; "'!" &amp;"h89"),0)</f>
        <v>0</v>
      </c>
      <c r="CQ5" s="145" t="n">
        <f aca="true">IFERROR(INDIRECT("'" &amp;$C5&amp; "'!" &amp;"h90"),0)</f>
        <v>0</v>
      </c>
      <c r="CR5" s="145" t="n">
        <f aca="true">IFERROR(INDIRECT("'" &amp;$C5&amp; "'!" &amp;"h91"),0)</f>
        <v>0</v>
      </c>
      <c r="CS5" s="145" t="n">
        <f aca="true">IFERROR(INDIRECT("'" &amp;$C5&amp; "'!" &amp;"h92"),0)</f>
        <v>0</v>
      </c>
      <c r="CT5" s="146" t="str">
        <f aca="true">IFERROR(INDIRECT("'" &amp;$C5&amp; "'!" &amp;"b96"),0)</f>
        <v>Администрация Архиповского сельского поселения</v>
      </c>
      <c r="CU5" s="146" t="str">
        <f aca="true">IFERROR(INDIRECT("'" &amp;$C5&amp; "'!" &amp;"c96"),0)</f>
        <v>Энергосбережение и повышение энергетической эффективности в Администрации Архиповского сельского поселения</v>
      </c>
      <c r="CV5" s="146" t="str">
        <f aca="true">IFERROR(INDIRECT("'" &amp;$C5&amp; "'!" &amp;"g96"),0)</f>
        <v>постановление администрации Архиповского сельского поселения от 09.02.2026г. №2-п</v>
      </c>
      <c r="CW5" s="146" t="n">
        <f aca="true">IFERROR(INDIRECT("'" &amp;$C5&amp; "'!" &amp;"h96"),0)</f>
        <v>2026</v>
      </c>
      <c r="CX5" s="146" t="n">
        <f aca="true">IFERROR(INDIRECT("'" &amp;$C5&amp; "'!" &amp;"i96"),0)</f>
        <v>2032</v>
      </c>
      <c r="CY5" s="146" t="n">
        <f aca="true">IFERROR(INDIRECT("'" &amp;$C5&amp; "'!" &amp;"j96"),0)</f>
        <v>7</v>
      </c>
      <c r="CZ5" s="146" t="str">
        <f aca="true">IFERROR(INDIRECT("'" &amp;$C5&amp; "'!" &amp;"k96"),0)</f>
        <v>да</v>
      </c>
      <c r="DA5" s="146" t="n">
        <f aca="true">IFERROR(INDIRECT("'" &amp;$C5&amp; "'!" &amp;"l96"),0)</f>
        <v>0</v>
      </c>
      <c r="DB5" s="146" t="n">
        <f aca="true">IFERROR(INDIRECT("'" &amp;$C5&amp; "'!" &amp;"m96"),0)</f>
        <v>0</v>
      </c>
      <c r="DC5" s="146" t="n">
        <f aca="true">IFERROR(INDIRECT("'" &amp;$C5&amp; "'!" &amp;"n96"),0)</f>
        <v>0</v>
      </c>
      <c r="DD5" s="146" t="n">
        <f aca="true">IFERROR(INDIRECT("'" &amp;$C5&amp; "'!" &amp;"o96"),0)</f>
        <v>0</v>
      </c>
      <c r="DE5" s="146" t="n">
        <f aca="true">IFERROR(INDIRECT("'" &amp;$C5&amp; "'!" &amp;"p96"),0)</f>
        <v>0</v>
      </c>
    </row>
    <row r="6" customFormat="false" ht="19.5" hidden="false" customHeight="true" outlineLevel="0" collapsed="false">
      <c r="A6" s="132"/>
      <c r="B6" s="143" t="str">
        <f aca="true">IF(C6=0,"",IFERROR(INDIRECT("'"&amp;$C6&amp;"'!"&amp;"C5"),"Некорректное название листа"))</f>
        <v>Администрация Вознесенского сельского поселения</v>
      </c>
      <c r="C6" s="144" t="s">
        <v>234</v>
      </c>
      <c r="D6" s="145" t="n">
        <f aca="true">IFERROR(INDIRECT("'"&amp;$C6&amp;"'!"&amp;"c6"),0)</f>
        <v>3711017261</v>
      </c>
      <c r="E6" s="145" t="str">
        <f aca="true">IFERROR(INDIRECT("'" &amp;$C6&amp; "'!" &amp;"c7"),0)</f>
        <v>155714, Ивановская область, Савинский район, с.Вознесенье, ул.Центральная, д.45</v>
      </c>
      <c r="F6" s="145" t="str">
        <f aca="true">IFERROR(INDIRECT("'" &amp;$C6&amp; "'!" &amp;"c10"),0)</f>
        <v>Пашкова Надежда Руфовна</v>
      </c>
      <c r="G6" s="145" t="str">
        <f aca="true">IFERROR(INDIRECT("'" &amp;$C6&amp; "'!" &amp;"c11"),0)</f>
        <v>Глава Вознесенского сельского поселения</v>
      </c>
      <c r="H6" s="145" t="str">
        <f aca="true">IFERROR(INDIRECT("'" &amp;$C6&amp; "'!" &amp;"c12"),0)</f>
        <v>8(49356)9-31-30</v>
      </c>
      <c r="I6" s="145" t="str">
        <f aca="true">IFERROR(INDIRECT("'" &amp;$C6&amp; "'!" &amp;"c13"),0)</f>
        <v>voznadm@bk.ru</v>
      </c>
      <c r="J6" s="145" t="n">
        <f aca="true">IFERROR(INDIRECT("'" &amp;$C6&amp; "'!" &amp;"c15"),0)</f>
        <v>0</v>
      </c>
      <c r="K6" s="145" t="n">
        <f aca="true">IFERROR(INDIRECT("'" &amp;$C6&amp; "'!" &amp;"c16"),0)</f>
        <v>0</v>
      </c>
      <c r="L6" s="145" t="n">
        <f aca="true">IFERROR(INDIRECT("'" &amp;$C6&amp; "'!" &amp;"c17"),0)</f>
        <v>0</v>
      </c>
      <c r="M6" s="145" t="str">
        <f aca="true">IFERROR(INDIRECT("'" &amp;$C6&amp; "'!" &amp;"c19"),0)</f>
        <v>Виноградова Надежда Юрьевна</v>
      </c>
      <c r="N6" s="145" t="str">
        <f aca="true">IFERROR(INDIRECT("'" &amp;$C6&amp; "'!" &amp;"c20"),0)</f>
        <v>Ведущий специалист</v>
      </c>
      <c r="O6" s="145" t="str">
        <f aca="true">IFERROR(INDIRECT("'" &amp;$C6&amp; "'!" &amp;"c21"),0)</f>
        <v>8(49356)9-31-30</v>
      </c>
      <c r="P6" s="145" t="str">
        <f aca="true">IFERROR(INDIRECT("'" &amp;$C6&amp; "'!" &amp;"c22"),0)</f>
        <v>voznadm@bk.ru</v>
      </c>
      <c r="Q6" s="145" t="n">
        <f aca="true">IFERROR(INDIRECT("'" &amp;$C6&amp; "'!" &amp;"g25"),0)</f>
        <v>1</v>
      </c>
      <c r="R6" s="145" t="n">
        <f aca="true">IFERROR(INDIRECT("'" &amp;$C6&amp; "'!" &amp;"g26"),0)</f>
        <v>1</v>
      </c>
      <c r="S6" s="145" t="n">
        <f aca="true">IFERROR(INDIRECT("'" &amp;$C6&amp; "'!" &amp;"g27"),0)</f>
        <v>250</v>
      </c>
      <c r="T6" s="145" t="n">
        <f aca="true">IFERROR(INDIRECT("'" &amp;$C6&amp; "'!" &amp;"g28"),0)</f>
        <v>1</v>
      </c>
      <c r="U6" s="145" t="n">
        <f aca="true">IFERROR(INDIRECT("'" &amp;$C6&amp; "'!" &amp;"g29"),0)</f>
        <v>0</v>
      </c>
      <c r="V6" s="145" t="n">
        <f aca="true">IFERROR(INDIRECT("'" &amp;$C6&amp; "'!" &amp;"g30"),0)</f>
        <v>0</v>
      </c>
      <c r="W6" s="145" t="n">
        <f aca="true">IFERROR(INDIRECT("'" &amp;$C6&amp; "'!" &amp;"g31"),0)</f>
        <v>0</v>
      </c>
      <c r="X6" s="145" t="n">
        <f aca="true">IFERROR(INDIRECT("'" &amp;$C6&amp; "'!" &amp;"g32"),0)</f>
        <v>1</v>
      </c>
      <c r="Y6" s="145" t="n">
        <f aca="true">IFERROR(INDIRECT("'" &amp;$C6&amp; "'!" &amp;"g33"),0)</f>
        <v>6</v>
      </c>
      <c r="Z6" s="145" t="n">
        <f aca="true">IFERROR(INDIRECT("'" &amp;$C6&amp; "'!" &amp;"g34"),0)</f>
        <v>0</v>
      </c>
      <c r="AA6" s="145" t="n">
        <f aca="true">IFERROR(INDIRECT("'" &amp;$C6&amp; "'!" &amp;"g35"),0)</f>
        <v>1</v>
      </c>
      <c r="AB6" s="145" t="n">
        <f aca="true">IFERROR(INDIRECT("'" &amp;$C6&amp; "'!" &amp;"g36"),0)</f>
        <v>0</v>
      </c>
      <c r="AC6" s="145" t="n">
        <f aca="true">IFERROR(INDIRECT("'" &amp;$C6&amp; "'!" &amp;"g37"),0)</f>
        <v>0</v>
      </c>
      <c r="AD6" s="145" t="n">
        <f aca="true">IFERROR(INDIRECT("'" &amp;$C6&amp; "'!" &amp;"g38"),0)</f>
        <v>1</v>
      </c>
      <c r="AE6" s="145" t="n">
        <f aca="true">IFERROR(INDIRECT("'" &amp;$C6&amp; "'!" &amp;"g42"),0)</f>
        <v>0</v>
      </c>
      <c r="AF6" s="145" t="n">
        <f aca="true">IFERROR(INDIRECT("'" &amp;$C6&amp; "'!" &amp;"g43"),0)</f>
        <v>0</v>
      </c>
      <c r="AG6" s="145" t="n">
        <f aca="true">IFERROR(INDIRECT("'"&amp;$C6&amp;"'!"&amp;"g46"),0)</f>
        <v>1</v>
      </c>
      <c r="AH6" s="145" t="n">
        <f aca="true">IFERROR(INDIRECT("'"&amp;$C6&amp;"'!"&amp;"g47"),0)</f>
        <v>0</v>
      </c>
      <c r="AI6" s="145" t="n">
        <f aca="true">IFERROR(INDIRECT("'"&amp;$C6&amp;"'!"&amp;"g48"),0)</f>
        <v>0</v>
      </c>
      <c r="AJ6" s="145" t="n">
        <f aca="true">IFERROR(INDIRECT("'"&amp;$C6&amp;"'!"&amp;"g49"),0)</f>
        <v>0</v>
      </c>
      <c r="AK6" s="145" t="n">
        <f aca="true">IFERROR(INDIRECT("'"&amp;$C6&amp;"'!"&amp;"g50"),0)</f>
        <v>0</v>
      </c>
      <c r="AL6" s="145" t="n">
        <f aca="true">IFERROR(INDIRECT("'" &amp;$C6&amp; "'!" &amp;"i46"),0)</f>
        <v>1</v>
      </c>
      <c r="AM6" s="145" t="n">
        <f aca="true">IFERROR(INDIRECT("'" &amp;$C6&amp; "'!" &amp;"i47"),0)</f>
        <v>0</v>
      </c>
      <c r="AN6" s="145" t="n">
        <f aca="true">IFERROR(INDIRECT("'" &amp;$C6&amp; "'!" &amp;"i48"),0)</f>
        <v>0</v>
      </c>
      <c r="AO6" s="145" t="n">
        <f aca="true">IFERROR(INDIRECT("'" &amp;$C6&amp; "'!" &amp;"i49"),0)</f>
        <v>0</v>
      </c>
      <c r="AP6" s="145" t="n">
        <f aca="true">IFERROR(INDIRECT("'" &amp;$C6&amp; "'!" &amp;"i50"),0)</f>
        <v>0</v>
      </c>
      <c r="AQ6" s="145" t="n">
        <f aca="true">IFERROR(INDIRECT("'" &amp;$C6&amp; "'!" &amp;"g53"),0)</f>
        <v>0</v>
      </c>
      <c r="AR6" s="145" t="n">
        <f aca="true">IFERROR(INDIRECT("'" &amp;$C6&amp; "'!" &amp;"g54"),0)</f>
        <v>0</v>
      </c>
      <c r="AS6" s="145" t="n">
        <f aca="true">IFERROR(INDIRECT("'" &amp;$C6&amp; "'!" &amp;"g55"),0)</f>
        <v>0</v>
      </c>
      <c r="AT6" s="145" t="n">
        <f aca="true">IFERROR(INDIRECT("'" &amp;$C6&amp; "'!" &amp;"g56"),0)</f>
        <v>0</v>
      </c>
      <c r="AU6" s="145" t="n">
        <f aca="true">IFERROR(INDIRECT("'" &amp;$C6&amp; "'!" &amp;"g57"),0)</f>
        <v>0</v>
      </c>
      <c r="AV6" s="145" t="n">
        <f aca="true">IFERROR(INDIRECT("'" &amp;$C6&amp; "'!" &amp;"g60"),0)</f>
        <v>39</v>
      </c>
      <c r="AW6" s="145" t="n">
        <f aca="true">IFERROR(INDIRECT("'" &amp;$C6&amp; "'!" &amp;"g61"),0)</f>
        <v>33</v>
      </c>
      <c r="AX6" s="145" t="n">
        <f aca="true">IFERROR(INDIRECT("'" &amp;$C6&amp; "'!" &amp;"g62"),0)</f>
        <v>16</v>
      </c>
      <c r="AY6" s="145" t="n">
        <f aca="true">IFERROR(INDIRECT("'" &amp;$C6&amp; "'!" &amp;"i60"),0)</f>
        <v>3</v>
      </c>
      <c r="AZ6" s="145" t="n">
        <f aca="true">IFERROR(INDIRECT("'" &amp;$C6&amp; "'!" &amp;"i61"),0)</f>
        <v>3</v>
      </c>
      <c r="BA6" s="145" t="n">
        <f aca="true">IFERROR(INDIRECT("'" &amp;$C6&amp; "'!" &amp;"i62"),0)</f>
        <v>3</v>
      </c>
      <c r="BB6" s="145" t="n">
        <f aca="true">IFERROR(INDIRECT("'" &amp;$C6&amp; "'!" &amp;"g66"),0)</f>
        <v>0</v>
      </c>
      <c r="BC6" s="145" t="n">
        <f aca="true">IFERROR(INDIRECT("'" &amp;$C6&amp; "'!" &amp;"g67"),0)</f>
        <v>0</v>
      </c>
      <c r="BD6" s="145" t="n">
        <f aca="true">IFERROR(INDIRECT("'" &amp;$C6&amp; "'!" &amp;"g69"),0)</f>
        <v>0</v>
      </c>
      <c r="BE6" s="145" t="n">
        <f aca="true">IFERROR(INDIRECT("'" &amp;$C6&amp; "'!" &amp;"g70"),0)</f>
        <v>0</v>
      </c>
      <c r="BF6" s="145" t="n">
        <f aca="true">IFERROR(INDIRECT("'" &amp;$C6&amp; "'!" &amp;"e73"),0)</f>
        <v>3016</v>
      </c>
      <c r="BG6" s="145" t="n">
        <f aca="true">IFERROR(INDIRECT("'" &amp;$C6&amp; "'!" &amp;"e74"),0)</f>
        <v>33.5</v>
      </c>
      <c r="BH6" s="145" t="n">
        <f aca="true">IFERROR(INDIRECT("'" &amp;$C6&amp; "'!" &amp;"e75"),0)</f>
        <v>0</v>
      </c>
      <c r="BI6" s="145" t="n">
        <f aca="true">IFERROR(INDIRECT("'" &amp;$C6&amp; "'!" &amp;"e76"),0)</f>
        <v>0</v>
      </c>
      <c r="BJ6" s="145" t="n">
        <f aca="true">IFERROR(INDIRECT("'" &amp;$C6&amp; "'!" &amp;"e77"),0)</f>
        <v>0</v>
      </c>
      <c r="BK6" s="145" t="n">
        <f aca="true">IFERROR(INDIRECT("'" &amp;$C6&amp; "'!" &amp;"e78"),0)</f>
        <v>0</v>
      </c>
      <c r="BL6" s="145" t="n">
        <f aca="true">IFERROR(INDIRECT("'" &amp;$C6&amp; "'!" &amp;"e79"),0)</f>
        <v>0</v>
      </c>
      <c r="BM6" s="145" t="n">
        <f aca="true">IFERROR(INDIRECT("'" &amp;$C6&amp; "'!" &amp;"e80"),0)</f>
        <v>0</v>
      </c>
      <c r="BN6" s="145" t="n">
        <f aca="true">IFERROR(INDIRECT("'" &amp;$C6&amp; "'!" &amp;"e81"),0)</f>
        <v>0</v>
      </c>
      <c r="BO6" s="145" t="n">
        <f aca="true">IFERROR(INDIRECT("'" &amp;$C6&amp; "'!" &amp;"e82"),0)</f>
        <v>0</v>
      </c>
      <c r="BP6" s="145" t="n">
        <f aca="true">IFERROR(INDIRECT("'" &amp;$C6&amp; "'!" &amp;"e83"),0)</f>
        <v>0</v>
      </c>
      <c r="BQ6" s="145" t="n">
        <f aca="true">IFERROR(INDIRECT("'" &amp;$C6&amp; "'!" &amp;"e84"),0)</f>
        <v>0</v>
      </c>
      <c r="BR6" s="145" t="n">
        <f aca="true">IFERROR(INDIRECT("'" &amp;$C6&amp; "'!" &amp;"e85"),0)</f>
        <v>0</v>
      </c>
      <c r="BS6" s="145" t="n">
        <f aca="true">IFERROR(INDIRECT("'" &amp;$C6&amp; "'!" &amp;"e86"),0)</f>
        <v>0</v>
      </c>
      <c r="BT6" s="145" t="n">
        <f aca="true">IFERROR(INDIRECT("'" &amp;$C6&amp; "'!" &amp;"e87"),0)</f>
        <v>0</v>
      </c>
      <c r="BU6" s="145" t="n">
        <f aca="true">IFERROR(INDIRECT("'" &amp;$C6&amp; "'!" &amp;"e88"),0)</f>
        <v>0</v>
      </c>
      <c r="BV6" s="145" t="n">
        <f aca="true">IFERROR(INDIRECT("'" &amp;$C6&amp; "'!" &amp;"e89"),0)</f>
        <v>0</v>
      </c>
      <c r="BW6" s="145" t="n">
        <f aca="true">IFERROR(INDIRECT("'" &amp;$C6&amp; "'!" &amp;"e90"),0)</f>
        <v>0</v>
      </c>
      <c r="BX6" s="145" t="n">
        <f aca="true">IFERROR(INDIRECT("'" &amp;$C6&amp; "'!" &amp;"e91"),0)</f>
        <v>0</v>
      </c>
      <c r="BY6" s="145" t="n">
        <f aca="true">IFERROR(INDIRECT("'" &amp;$C6&amp; "'!" &amp;"e92"),0)</f>
        <v>0</v>
      </c>
      <c r="BZ6" s="145" t="n">
        <f aca="true">IFERROR(INDIRECT("'" &amp;$C6&amp; "'!" &amp;"h73"),0)</f>
        <v>0</v>
      </c>
      <c r="CA6" s="145" t="n">
        <f aca="true">IFERROR(INDIRECT("'" &amp;$C6&amp; "'!" &amp;"h74"),0)</f>
        <v>0</v>
      </c>
      <c r="CB6" s="145" t="n">
        <f aca="true">IFERROR(INDIRECT("'" &amp;$C6&amp; "'!" &amp;"h75"),0)</f>
        <v>0</v>
      </c>
      <c r="CC6" s="145" t="n">
        <f aca="true">IFERROR(INDIRECT("'" &amp;$C6&amp; "'!" &amp;"h76"),0)</f>
        <v>0</v>
      </c>
      <c r="CD6" s="145" t="n">
        <f aca="true">IFERROR(INDIRECT("'" &amp;$C6&amp; "'!" &amp;"h77"),0)</f>
        <v>0</v>
      </c>
      <c r="CE6" s="145" t="n">
        <f aca="true">IFERROR(INDIRECT("'" &amp;$C6&amp; "'!" &amp;"h78"),0)</f>
        <v>0</v>
      </c>
      <c r="CF6" s="145" t="n">
        <f aca="true">IFERROR(INDIRECT("'" &amp;$C6&amp; "'!" &amp;"h79"),0)</f>
        <v>0</v>
      </c>
      <c r="CG6" s="145" t="n">
        <f aca="true">IFERROR(INDIRECT("'" &amp;$C6&amp; "'!" &amp;"h80"),0)</f>
        <v>0</v>
      </c>
      <c r="CH6" s="145" t="n">
        <f aca="true">IFERROR(INDIRECT("'" &amp;$C6&amp; "'!" &amp;"h81"),0)</f>
        <v>0</v>
      </c>
      <c r="CI6" s="145" t="n">
        <f aca="true">IFERROR(INDIRECT("'" &amp;$C6&amp; "'!" &amp;"h82"),0)</f>
        <v>0</v>
      </c>
      <c r="CJ6" s="145" t="n">
        <f aca="true">IFERROR(INDIRECT("'" &amp;$C6&amp; "'!" &amp;"h83"),0)</f>
        <v>0</v>
      </c>
      <c r="CK6" s="145" t="n">
        <f aca="true">IFERROR(INDIRECT("'" &amp;$C6&amp; "'!" &amp;"h84"),0)</f>
        <v>0</v>
      </c>
      <c r="CL6" s="145" t="n">
        <f aca="true">IFERROR(INDIRECT("'" &amp;$C6&amp; "'!" &amp;"h85"),0)</f>
        <v>0</v>
      </c>
      <c r="CM6" s="145" t="n">
        <f aca="true">IFERROR(INDIRECT("'" &amp;$C6&amp; "'!" &amp;"h86"),0)</f>
        <v>0</v>
      </c>
      <c r="CN6" s="145" t="n">
        <f aca="true">IFERROR(INDIRECT("'" &amp;$C6&amp; "'!" &amp;"h87"),0)</f>
        <v>0</v>
      </c>
      <c r="CO6" s="145" t="n">
        <f aca="true">IFERROR(INDIRECT("'" &amp;$C6&amp; "'!" &amp;"h88"),0)</f>
        <v>0</v>
      </c>
      <c r="CP6" s="145" t="n">
        <f aca="true">IFERROR(INDIRECT("'" &amp;$C6&amp; "'!" &amp;"h89"),0)</f>
        <v>0</v>
      </c>
      <c r="CQ6" s="145" t="n">
        <f aca="true">IFERROR(INDIRECT("'" &amp;$C6&amp; "'!" &amp;"h90"),0)</f>
        <v>0</v>
      </c>
      <c r="CR6" s="145" t="n">
        <f aca="true">IFERROR(INDIRECT("'" &amp;$C6&amp; "'!" &amp;"h91"),0)</f>
        <v>2.97</v>
      </c>
      <c r="CS6" s="145" t="n">
        <f aca="true">IFERROR(INDIRECT("'" &amp;$C6&amp; "'!" &amp;"h92"),0)</f>
        <v>79.3</v>
      </c>
      <c r="CT6" s="146" t="str">
        <f aca="true">IFERROR(INDIRECT("'" &amp;$C6&amp; "'!" &amp;"b96"),0)</f>
        <v>Администрация Вознесенского сельского поселения</v>
      </c>
      <c r="CU6" s="146" t="str">
        <f aca="true">IFERROR(INDIRECT("'" &amp;$C6&amp; "'!" &amp;"c96"),0)</f>
        <v>Энергосбережение и повышение энергети-ческой эффективности в Администрации Вознесенского сельского поселения Савинского муниципального  района Ивановской области</v>
      </c>
      <c r="CV6" s="146" t="str">
        <f aca="true">IFERROR(INDIRECT("'" &amp;$C6&amp; "'!" &amp;"g96"),0)</f>
        <v>Постановление Администрации Вознесенского сельского поселения  от 28.02.2025 №2 17-п</v>
      </c>
      <c r="CW6" s="146" t="n">
        <f aca="true">IFERROR(INDIRECT("'" &amp;$C6&amp; "'!" &amp;"h96"),0)</f>
        <v>2025</v>
      </c>
      <c r="CX6" s="146" t="n">
        <f aca="true">IFERROR(INDIRECT("'" &amp;$C6&amp; "'!" &amp;"i96"),0)</f>
        <v>2027</v>
      </c>
      <c r="CY6" s="146" t="n">
        <f aca="true">IFERROR(INDIRECT("'" &amp;$C6&amp; "'!" &amp;"j96"),0)</f>
        <v>3</v>
      </c>
      <c r="CZ6" s="146" t="str">
        <f aca="true">IFERROR(INDIRECT("'" &amp;$C6&amp; "'!" &amp;"k96"),0)</f>
        <v>да</v>
      </c>
      <c r="DA6" s="146" t="n">
        <f aca="true">IFERROR(INDIRECT("'" &amp;$C6&amp; "'!" &amp;"l96"),0)</f>
        <v>0</v>
      </c>
      <c r="DB6" s="146" t="n">
        <f aca="true">IFERROR(INDIRECT("'" &amp;$C6&amp; "'!" &amp;"m96"),0)</f>
        <v>0</v>
      </c>
      <c r="DC6" s="146" t="n">
        <f aca="true">IFERROR(INDIRECT("'" &amp;$C6&amp; "'!" &amp;"n96"),0)</f>
        <v>0</v>
      </c>
      <c r="DD6" s="146" t="n">
        <f aca="true">IFERROR(INDIRECT("'" &amp;$C6&amp; "'!" &amp;"o96"),0)</f>
        <v>0</v>
      </c>
      <c r="DE6" s="146" t="n">
        <f aca="true">IFERROR(INDIRECT("'" &amp;$C6&amp; "'!" &amp;"p96"),0)</f>
        <v>0</v>
      </c>
    </row>
    <row r="7" customFormat="false" ht="19.5" hidden="false" customHeight="true" outlineLevel="0" collapsed="false">
      <c r="A7" s="132"/>
      <c r="B7" s="143" t="str">
        <f aca="true">IF(C7=0,"",IFERROR(INDIRECT("'"&amp;$C7&amp;"'!"&amp;"C5"),"Некорректное название листа"))</f>
        <v>Администрация Горячевского сельского поселения Савинского Муниципального района Ивановской области</v>
      </c>
      <c r="C7" s="144" t="s">
        <v>235</v>
      </c>
      <c r="D7" s="145" t="n">
        <f aca="true">IFERROR(INDIRECT("'"&amp;$C7&amp;"'!"&amp;"c6"),0)</f>
        <v>3711017350</v>
      </c>
      <c r="E7" s="145" t="str">
        <f aca="true">IFERROR(INDIRECT("'" &amp;$C7&amp; "'!" &amp;"c7"),0)</f>
        <v>155723 Ивановская  область Савинский район д.Горячево  ул. Бреховская  д.5</v>
      </c>
      <c r="F7" s="145" t="str">
        <f aca="true">IFERROR(INDIRECT("'" &amp;$C7&amp; "'!" &amp;"c10"),0)</f>
        <v>Семина Марина Александровна</v>
      </c>
      <c r="G7" s="145" t="str">
        <f aca="true">IFERROR(INDIRECT("'" &amp;$C7&amp; "'!" &amp;"c11"),0)</f>
        <v>Исполняющий полномочия главы  Горячевского сельского поселения</v>
      </c>
      <c r="H7" s="145" t="str">
        <f aca="true">IFERROR(INDIRECT("'" &amp;$C7&amp; "'!" &amp;"c12"),0)</f>
        <v>8(49356) 9-43-19</v>
      </c>
      <c r="I7" s="145" t="str">
        <f aca="true">IFERROR(INDIRECT("'" &amp;$C7&amp; "'!" &amp;"c13"),0)</f>
        <v>goryachevoselo@yandex.ru</v>
      </c>
      <c r="J7" s="145" t="n">
        <f aca="true">IFERROR(INDIRECT("'" &amp;$C7&amp; "'!" &amp;"c15"),0)</f>
        <v>0</v>
      </c>
      <c r="K7" s="145" t="n">
        <f aca="true">IFERROR(INDIRECT("'" &amp;$C7&amp; "'!" &amp;"c16"),0)</f>
        <v>0</v>
      </c>
      <c r="L7" s="145" t="n">
        <f aca="true">IFERROR(INDIRECT("'" &amp;$C7&amp; "'!" &amp;"c17"),0)</f>
        <v>0</v>
      </c>
      <c r="M7" s="145" t="n">
        <f aca="true">IFERROR(INDIRECT("'" &amp;$C7&amp; "'!" &amp;"c19"),0)</f>
        <v>0</v>
      </c>
      <c r="N7" s="145" t="n">
        <f aca="true">IFERROR(INDIRECT("'" &amp;$C7&amp; "'!" &amp;"c20"),0)</f>
        <v>0</v>
      </c>
      <c r="O7" s="145" t="n">
        <f aca="true">IFERROR(INDIRECT("'" &amp;$C7&amp; "'!" &amp;"c21"),0)</f>
        <v>0</v>
      </c>
      <c r="P7" s="145" t="n">
        <f aca="true">IFERROR(INDIRECT("'" &amp;$C7&amp; "'!" &amp;"c22"),0)</f>
        <v>0</v>
      </c>
      <c r="Q7" s="145" t="n">
        <f aca="true">IFERROR(INDIRECT("'" &amp;$C7&amp; "'!" &amp;"g25"),0)</f>
        <v>1</v>
      </c>
      <c r="R7" s="145" t="n">
        <f aca="true">IFERROR(INDIRECT("'" &amp;$C7&amp; "'!" &amp;"g26"),0)</f>
        <v>1</v>
      </c>
      <c r="S7" s="145" t="n">
        <f aca="true">IFERROR(INDIRECT("'" &amp;$C7&amp; "'!" &amp;"g27"),0)</f>
        <v>260</v>
      </c>
      <c r="T7" s="145" t="n">
        <f aca="true">IFERROR(INDIRECT("'" &amp;$C7&amp; "'!" &amp;"g28"),0)</f>
        <v>1</v>
      </c>
      <c r="U7" s="145" t="n">
        <f aca="true">IFERROR(INDIRECT("'" &amp;$C7&amp; "'!" &amp;"g29"),0)</f>
        <v>0</v>
      </c>
      <c r="V7" s="145" t="n">
        <f aca="true">IFERROR(INDIRECT("'" &amp;$C7&amp; "'!" &amp;"g30"),0)</f>
        <v>0</v>
      </c>
      <c r="W7" s="145" t="n">
        <f aca="true">IFERROR(INDIRECT("'" &amp;$C7&amp; "'!" &amp;"g31"),0)</f>
        <v>0</v>
      </c>
      <c r="X7" s="145" t="n">
        <f aca="true">IFERROR(INDIRECT("'" &amp;$C7&amp; "'!" &amp;"g32"),0)</f>
        <v>1</v>
      </c>
      <c r="Y7" s="145" t="n">
        <f aca="true">IFERROR(INDIRECT("'" &amp;$C7&amp; "'!" &amp;"g33"),0)</f>
        <v>3</v>
      </c>
      <c r="Z7" s="145" t="n">
        <f aca="true">IFERROR(INDIRECT("'" &amp;$C7&amp; "'!" &amp;"g34"),0)</f>
        <v>0</v>
      </c>
      <c r="AA7" s="145" t="n">
        <f aca="true">IFERROR(INDIRECT("'" &amp;$C7&amp; "'!" &amp;"g35"),0)</f>
        <v>1</v>
      </c>
      <c r="AB7" s="145" t="n">
        <f aca="true">IFERROR(INDIRECT("'" &amp;$C7&amp; "'!" &amp;"g36"),0)</f>
        <v>0</v>
      </c>
      <c r="AC7" s="145" t="n">
        <f aca="true">IFERROR(INDIRECT("'" &amp;$C7&amp; "'!" &amp;"g37"),0)</f>
        <v>0</v>
      </c>
      <c r="AD7" s="145" t="n">
        <f aca="true">IFERROR(INDIRECT("'" &amp;$C7&amp; "'!" &amp;"g38"),0)</f>
        <v>1</v>
      </c>
      <c r="AE7" s="145" t="n">
        <f aca="true">IFERROR(INDIRECT("'" &amp;$C7&amp; "'!" &amp;"g42"),0)</f>
        <v>0</v>
      </c>
      <c r="AF7" s="145" t="n">
        <f aca="true">IFERROR(INDIRECT("'" &amp;$C7&amp; "'!" &amp;"g43"),0)</f>
        <v>0</v>
      </c>
      <c r="AG7" s="145" t="n">
        <f aca="true">IFERROR(INDIRECT("'"&amp;$C7&amp;"'!"&amp;"g46"),0)</f>
        <v>1</v>
      </c>
      <c r="AH7" s="145" t="n">
        <f aca="true">IFERROR(INDIRECT("'"&amp;$C7&amp;"'!"&amp;"g47"),0)</f>
        <v>0</v>
      </c>
      <c r="AI7" s="145" t="n">
        <f aca="true">IFERROR(INDIRECT("'"&amp;$C7&amp;"'!"&amp;"g48"),0)</f>
        <v>0</v>
      </c>
      <c r="AJ7" s="145" t="n">
        <f aca="true">IFERROR(INDIRECT("'"&amp;$C7&amp;"'!"&amp;"g49"),0)</f>
        <v>0</v>
      </c>
      <c r="AK7" s="145" t="n">
        <f aca="true">IFERROR(INDIRECT("'"&amp;$C7&amp;"'!"&amp;"g50"),0)</f>
        <v>0</v>
      </c>
      <c r="AL7" s="145" t="n">
        <f aca="true">IFERROR(INDIRECT("'" &amp;$C7&amp; "'!" &amp;"i46"),0)</f>
        <v>1</v>
      </c>
      <c r="AM7" s="145" t="n">
        <f aca="true">IFERROR(INDIRECT("'" &amp;$C7&amp; "'!" &amp;"i47"),0)</f>
        <v>0</v>
      </c>
      <c r="AN7" s="145" t="n">
        <f aca="true">IFERROR(INDIRECT("'" &amp;$C7&amp; "'!" &amp;"i48"),0)</f>
        <v>0</v>
      </c>
      <c r="AO7" s="145" t="n">
        <f aca="true">IFERROR(INDIRECT("'" &amp;$C7&amp; "'!" &amp;"i49"),0)</f>
        <v>0</v>
      </c>
      <c r="AP7" s="145" t="n">
        <f aca="true">IFERROR(INDIRECT("'" &amp;$C7&amp; "'!" &amp;"i50"),0)</f>
        <v>0</v>
      </c>
      <c r="AQ7" s="145" t="n">
        <f aca="true">IFERROR(INDIRECT("'" &amp;$C7&amp; "'!" &amp;"g53"),0)</f>
        <v>0</v>
      </c>
      <c r="AR7" s="145" t="n">
        <f aca="true">IFERROR(INDIRECT("'" &amp;$C7&amp; "'!" &amp;"g54"),0)</f>
        <v>0</v>
      </c>
      <c r="AS7" s="145" t="n">
        <f aca="true">IFERROR(INDIRECT("'" &amp;$C7&amp; "'!" &amp;"g55"),0)</f>
        <v>0</v>
      </c>
      <c r="AT7" s="145" t="n">
        <f aca="true">IFERROR(INDIRECT("'" &amp;$C7&amp; "'!" &amp;"g56"),0)</f>
        <v>0</v>
      </c>
      <c r="AU7" s="145" t="n">
        <f aca="true">IFERROR(INDIRECT("'" &amp;$C7&amp; "'!" &amp;"g57"),0)</f>
        <v>0</v>
      </c>
      <c r="AV7" s="145" t="n">
        <f aca="true">IFERROR(INDIRECT("'" &amp;$C7&amp; "'!" &amp;"g60"),0)</f>
        <v>42</v>
      </c>
      <c r="AW7" s="145" t="n">
        <f aca="true">IFERROR(INDIRECT("'" &amp;$C7&amp; "'!" &amp;"g61"),0)</f>
        <v>28</v>
      </c>
      <c r="AX7" s="145" t="n">
        <f aca="true">IFERROR(INDIRECT("'" &amp;$C7&amp; "'!" &amp;"g62"),0)</f>
        <v>0</v>
      </c>
      <c r="AY7" s="145" t="n">
        <f aca="true">IFERROR(INDIRECT("'" &amp;$C7&amp; "'!" &amp;"i60"),0)</f>
        <v>4</v>
      </c>
      <c r="AZ7" s="145" t="n">
        <f aca="true">IFERROR(INDIRECT("'" &amp;$C7&amp; "'!" &amp;"i61"),0)</f>
        <v>4</v>
      </c>
      <c r="BA7" s="145" t="n">
        <f aca="true">IFERROR(INDIRECT("'" &amp;$C7&amp; "'!" &amp;"i62"),0)</f>
        <v>0</v>
      </c>
      <c r="BB7" s="145" t="n">
        <f aca="true">IFERROR(INDIRECT("'" &amp;$C7&amp; "'!" &amp;"g66"),0)</f>
        <v>0</v>
      </c>
      <c r="BC7" s="145" t="n">
        <f aca="true">IFERROR(INDIRECT("'" &amp;$C7&amp; "'!" &amp;"g67"),0)</f>
        <v>0</v>
      </c>
      <c r="BD7" s="145" t="n">
        <f aca="true">IFERROR(INDIRECT("'" &amp;$C7&amp; "'!" &amp;"g69"),0)</f>
        <v>0</v>
      </c>
      <c r="BE7" s="145" t="n">
        <f aca="true">IFERROR(INDIRECT("'" &amp;$C7&amp; "'!" &amp;"g70"),0)</f>
        <v>0</v>
      </c>
      <c r="BF7" s="145" t="n">
        <f aca="true">IFERROR(INDIRECT("'" &amp;$C7&amp; "'!" &amp;"e73"),0)</f>
        <v>3100</v>
      </c>
      <c r="BG7" s="145" t="n">
        <f aca="true">IFERROR(INDIRECT("'" &amp;$C7&amp; "'!" &amp;"e74"),0)</f>
        <v>40.36</v>
      </c>
      <c r="BH7" s="145" t="n">
        <f aca="true">IFERROR(INDIRECT("'" &amp;$C7&amp; "'!" &amp;"e75"),0)</f>
        <v>0</v>
      </c>
      <c r="BI7" s="145" t="n">
        <f aca="true">IFERROR(INDIRECT("'" &amp;$C7&amp; "'!" &amp;"e76"),0)</f>
        <v>0</v>
      </c>
      <c r="BJ7" s="145" t="n">
        <f aca="true">IFERROR(INDIRECT("'" &amp;$C7&amp; "'!" &amp;"e77"),0)</f>
        <v>0</v>
      </c>
      <c r="BK7" s="145" t="n">
        <f aca="true">IFERROR(INDIRECT("'" &amp;$C7&amp; "'!" &amp;"e78"),0)</f>
        <v>0</v>
      </c>
      <c r="BL7" s="145" t="n">
        <f aca="true">IFERROR(INDIRECT("'" &amp;$C7&amp; "'!" &amp;"e79"),0)</f>
        <v>0</v>
      </c>
      <c r="BM7" s="145" t="n">
        <f aca="true">IFERROR(INDIRECT("'" &amp;$C7&amp; "'!" &amp;"e80"),0)</f>
        <v>0</v>
      </c>
      <c r="BN7" s="145" t="n">
        <f aca="true">IFERROR(INDIRECT("'" &amp;$C7&amp; "'!" &amp;"e81"),0)</f>
        <v>0</v>
      </c>
      <c r="BO7" s="145" t="n">
        <f aca="true">IFERROR(INDIRECT("'" &amp;$C7&amp; "'!" &amp;"e82"),0)</f>
        <v>0</v>
      </c>
      <c r="BP7" s="145" t="n">
        <f aca="true">IFERROR(INDIRECT("'" &amp;$C7&amp; "'!" &amp;"e83"),0)</f>
        <v>0</v>
      </c>
      <c r="BQ7" s="145" t="n">
        <f aca="true">IFERROR(INDIRECT("'" &amp;$C7&amp; "'!" &amp;"e84"),0)</f>
        <v>0</v>
      </c>
      <c r="BR7" s="145" t="n">
        <f aca="true">IFERROR(INDIRECT("'" &amp;$C7&amp; "'!" &amp;"e85"),0)</f>
        <v>0</v>
      </c>
      <c r="BS7" s="145" t="n">
        <f aca="true">IFERROR(INDIRECT("'" &amp;$C7&amp; "'!" &amp;"e86"),0)</f>
        <v>0</v>
      </c>
      <c r="BT7" s="145" t="n">
        <f aca="true">IFERROR(INDIRECT("'" &amp;$C7&amp; "'!" &amp;"e87"),0)</f>
        <v>0</v>
      </c>
      <c r="BU7" s="145" t="n">
        <f aca="true">IFERROR(INDIRECT("'" &amp;$C7&amp; "'!" &amp;"e88"),0)</f>
        <v>0</v>
      </c>
      <c r="BV7" s="145" t="n">
        <f aca="true">IFERROR(INDIRECT("'" &amp;$C7&amp; "'!" &amp;"e89"),0)</f>
        <v>0</v>
      </c>
      <c r="BW7" s="145" t="n">
        <f aca="true">IFERROR(INDIRECT("'" &amp;$C7&amp; "'!" &amp;"e90"),0)</f>
        <v>0</v>
      </c>
      <c r="BX7" s="145" t="n">
        <f aca="true">IFERROR(INDIRECT("'" &amp;$C7&amp; "'!" &amp;"e91"),0)</f>
        <v>0</v>
      </c>
      <c r="BY7" s="145" t="n">
        <f aca="true">IFERROR(INDIRECT("'" &amp;$C7&amp; "'!" &amp;"e92"),0)</f>
        <v>0</v>
      </c>
      <c r="BZ7" s="145" t="n">
        <f aca="true">IFERROR(INDIRECT("'" &amp;$C7&amp; "'!" &amp;"h73"),0)</f>
        <v>0</v>
      </c>
      <c r="CA7" s="145" t="n">
        <f aca="true">IFERROR(INDIRECT("'" &amp;$C7&amp; "'!" &amp;"h74"),0)</f>
        <v>0</v>
      </c>
      <c r="CB7" s="145" t="n">
        <f aca="true">IFERROR(INDIRECT("'" &amp;$C7&amp; "'!" &amp;"h75"),0)</f>
        <v>0</v>
      </c>
      <c r="CC7" s="145" t="n">
        <f aca="true">IFERROR(INDIRECT("'" &amp;$C7&amp; "'!" &amp;"h76"),0)</f>
        <v>0</v>
      </c>
      <c r="CD7" s="145" t="n">
        <f aca="true">IFERROR(INDIRECT("'" &amp;$C7&amp; "'!" &amp;"h77"),0)</f>
        <v>21.12</v>
      </c>
      <c r="CE7" s="145" t="n">
        <f aca="true">IFERROR(INDIRECT("'" &amp;$C7&amp; "'!" &amp;"h78"),0)</f>
        <v>0.95</v>
      </c>
      <c r="CF7" s="145" t="n">
        <f aca="true">IFERROR(INDIRECT("'" &amp;$C7&amp; "'!" &amp;"h79"),0)</f>
        <v>0</v>
      </c>
      <c r="CG7" s="145" t="n">
        <f aca="true">IFERROR(INDIRECT("'" &amp;$C7&amp; "'!" &amp;"h80"),0)</f>
        <v>0</v>
      </c>
      <c r="CH7" s="145" t="n">
        <f aca="true">IFERROR(INDIRECT("'" &amp;$C7&amp; "'!" &amp;"h81"),0)</f>
        <v>0</v>
      </c>
      <c r="CI7" s="145" t="n">
        <f aca="true">IFERROR(INDIRECT("'" &amp;$C7&amp; "'!" &amp;"h82"),0)</f>
        <v>0</v>
      </c>
      <c r="CJ7" s="145" t="n">
        <f aca="true">IFERROR(INDIRECT("'" &amp;$C7&amp; "'!" &amp;"h83"),0)</f>
        <v>0</v>
      </c>
      <c r="CK7" s="145" t="n">
        <f aca="true">IFERROR(INDIRECT("'" &amp;$C7&amp; "'!" &amp;"h84"),0)</f>
        <v>0</v>
      </c>
      <c r="CL7" s="145" t="n">
        <f aca="true">IFERROR(INDIRECT("'" &amp;$C7&amp; "'!" &amp;"h85"),0)</f>
        <v>468</v>
      </c>
      <c r="CM7" s="145" t="n">
        <f aca="true">IFERROR(INDIRECT("'" &amp;$C7&amp; "'!" &amp;"h86"),0)</f>
        <v>27.58</v>
      </c>
      <c r="CN7" s="145" t="n">
        <f aca="true">IFERROR(INDIRECT("'" &amp;$C7&amp; "'!" &amp;"h87"),0)</f>
        <v>0</v>
      </c>
      <c r="CO7" s="145" t="n">
        <f aca="true">IFERROR(INDIRECT("'" &amp;$C7&amp; "'!" &amp;"h88"),0)</f>
        <v>0</v>
      </c>
      <c r="CP7" s="145" t="n">
        <f aca="true">IFERROR(INDIRECT("'" &amp;$C7&amp; "'!" &amp;"h89"),0)</f>
        <v>10</v>
      </c>
      <c r="CQ7" s="145" t="n">
        <f aca="true">IFERROR(INDIRECT("'" &amp;$C7&amp; "'!" &amp;"h90"),0)</f>
        <v>112</v>
      </c>
      <c r="CR7" s="145" t="n">
        <f aca="true">IFERROR(INDIRECT("'" &amp;$C7&amp; "'!" &amp;"h91"),0)</f>
        <v>1.33</v>
      </c>
      <c r="CS7" s="145" t="n">
        <f aca="true">IFERROR(INDIRECT("'" &amp;$C7&amp; "'!" &amp;"h92"),0)</f>
        <v>10</v>
      </c>
      <c r="CT7" s="146" t="str">
        <f aca="true">IFERROR(INDIRECT("'" &amp;$C7&amp; "'!" &amp;"b96"),0)</f>
        <v>Администрация Горячевского сельского поселения Савинского Муниципального района Ивановской области</v>
      </c>
      <c r="CU7" s="146" t="str">
        <f aca="true">IFERROR(INDIRECT("'" &amp;$C7&amp; "'!" &amp;"c96"),0)</f>
        <v>Энергосбережение и повышение энергетической эффективности в администрации Горячевского сельского поселения</v>
      </c>
      <c r="CV7" s="146" t="str">
        <f aca="true">IFERROR(INDIRECT("'" &amp;$C7&amp; "'!" &amp;"g96"),0)</f>
        <v>постановление администрации Горячевского сельского поселения от 10.02.2025 №8</v>
      </c>
      <c r="CW7" s="146" t="n">
        <f aca="true">IFERROR(INDIRECT("'" &amp;$C7&amp; "'!" &amp;"h96"),0)</f>
        <v>2025</v>
      </c>
      <c r="CX7" s="146" t="n">
        <f aca="true">IFERROR(INDIRECT("'" &amp;$C7&amp; "'!" &amp;"i96"),0)</f>
        <v>2027</v>
      </c>
      <c r="CY7" s="146" t="n">
        <f aca="true">IFERROR(INDIRECT("'" &amp;$C7&amp; "'!" &amp;"j96"),0)</f>
        <v>3</v>
      </c>
      <c r="CZ7" s="146" t="str">
        <f aca="true">IFERROR(INDIRECT("'" &amp;$C7&amp; "'!" &amp;"k96"),0)</f>
        <v>да</v>
      </c>
      <c r="DA7" s="146" t="n">
        <f aca="true">IFERROR(INDIRECT("'" &amp;$C7&amp; "'!" &amp;"l96"),0)</f>
        <v>0</v>
      </c>
      <c r="DB7" s="146" t="n">
        <f aca="true">IFERROR(INDIRECT("'" &amp;$C7&amp; "'!" &amp;"m96"),0)</f>
        <v>0</v>
      </c>
      <c r="DC7" s="146" t="n">
        <f aca="true">IFERROR(INDIRECT("'" &amp;$C7&amp; "'!" &amp;"n96"),0)</f>
        <v>0</v>
      </c>
      <c r="DD7" s="146" t="n">
        <f aca="true">IFERROR(INDIRECT("'" &amp;$C7&amp; "'!" &amp;"o96"),0)</f>
        <v>0</v>
      </c>
      <c r="DE7" s="146" t="n">
        <f aca="true">IFERROR(INDIRECT("'" &amp;$C7&amp; "'!" &amp;"p96"),0)</f>
        <v>0</v>
      </c>
    </row>
    <row r="8" customFormat="false" ht="19.5" hidden="false" customHeight="true" outlineLevel="0" collapsed="false">
      <c r="A8" s="132"/>
      <c r="B8" s="143" t="str">
        <f aca="true">IF(C8=0,"",IFERROR(INDIRECT("'"&amp;$C8&amp;"'!"&amp;"C5"),"Некорректное название листа"))</f>
        <v>Администрация Савинского муниципального района Ивановской области</v>
      </c>
      <c r="C8" s="144" t="s">
        <v>236</v>
      </c>
      <c r="D8" s="145" t="n">
        <f aca="true">IFERROR(INDIRECT("'"&amp;$C8&amp;"'!"&amp;"c6"),0)</f>
        <v>3722002235</v>
      </c>
      <c r="E8" s="145" t="str">
        <f aca="true">IFERROR(INDIRECT("'" &amp;$C8&amp; "'!" &amp;"c7"),0)</f>
        <v>155710, Ивановская область, Савинский район, поселок Савино, улица Первомайская, дом 22</v>
      </c>
      <c r="F8" s="145" t="str">
        <f aca="true">IFERROR(INDIRECT("'" &amp;$C8&amp; "'!" &amp;"c10"),0)</f>
        <v>Кондратьева Светлана Борисовна</v>
      </c>
      <c r="G8" s="145" t="str">
        <f aca="true">IFERROR(INDIRECT("'" &amp;$C8&amp; "'!" &amp;"c11"),0)</f>
        <v>Начальник административно-организационного управления</v>
      </c>
      <c r="H8" s="145" t="n">
        <f aca="true">IFERROR(INDIRECT("'" &amp;$C8&amp; "'!" &amp;"c12"),0)</f>
        <v>84935691404</v>
      </c>
      <c r="I8" s="145" t="str">
        <f aca="true">IFERROR(INDIRECT("'" &amp;$C8&amp; "'!" &amp;"c13"),0)</f>
        <v>adm-savino@ivreg.ru </v>
      </c>
      <c r="J8" s="145" t="n">
        <f aca="true">IFERROR(INDIRECT("'" &amp;$C8&amp; "'!" &amp;"c15"),0)</f>
        <v>0</v>
      </c>
      <c r="K8" s="145" t="n">
        <f aca="true">IFERROR(INDIRECT("'" &amp;$C8&amp; "'!" &amp;"c16"),0)</f>
        <v>0</v>
      </c>
      <c r="L8" s="145" t="n">
        <f aca="true">IFERROR(INDIRECT("'" &amp;$C8&amp; "'!" &amp;"c17"),0)</f>
        <v>0</v>
      </c>
      <c r="M8" s="145" t="str">
        <f aca="true">IFERROR(INDIRECT("'" &amp;$C8&amp; "'!" &amp;"c19"),0)</f>
        <v>Петряева Надежда Сергеевна</v>
      </c>
      <c r="N8" s="145" t="str">
        <f aca="true">IFERROR(INDIRECT("'" &amp;$C8&amp; "'!" &amp;"c20"),0)</f>
        <v>Главный специалист</v>
      </c>
      <c r="O8" s="145" t="n">
        <f aca="true">IFERROR(INDIRECT("'" &amp;$C8&amp; "'!" &amp;"c21"),0)</f>
        <v>84935691388</v>
      </c>
      <c r="P8" s="145" t="str">
        <f aca="true">IFERROR(INDIRECT("'" &amp;$C8&amp; "'!" &amp;"c22"),0)</f>
        <v>petryaeva.ns@mail.ru </v>
      </c>
      <c r="Q8" s="145" t="n">
        <f aca="true">IFERROR(INDIRECT("'" &amp;$C8&amp; "'!" &amp;"g25"),0)</f>
        <v>1</v>
      </c>
      <c r="R8" s="145" t="n">
        <f aca="true">IFERROR(INDIRECT("'" &amp;$C8&amp; "'!" &amp;"g26"),0)</f>
        <v>1</v>
      </c>
      <c r="S8" s="145" t="n">
        <f aca="true">IFERROR(INDIRECT("'" &amp;$C8&amp; "'!" &amp;"g27"),0)</f>
        <v>1535.6</v>
      </c>
      <c r="T8" s="145" t="n">
        <f aca="true">IFERROR(INDIRECT("'" &amp;$C8&amp; "'!" &amp;"g28"),0)</f>
        <v>2</v>
      </c>
      <c r="U8" s="145" t="n">
        <f aca="true">IFERROR(INDIRECT("'" &amp;$C8&amp; "'!" &amp;"g29"),0)</f>
        <v>2</v>
      </c>
      <c r="V8" s="145" t="n">
        <f aca="true">IFERROR(INDIRECT("'" &amp;$C8&amp; "'!" &amp;"g30"),0)</f>
        <v>0</v>
      </c>
      <c r="W8" s="145" t="n">
        <f aca="true">IFERROR(INDIRECT("'" &amp;$C8&amp; "'!" &amp;"g31"),0)</f>
        <v>2</v>
      </c>
      <c r="X8" s="145" t="n">
        <f aca="true">IFERROR(INDIRECT("'" &amp;$C8&amp; "'!" &amp;"g32"),0)</f>
        <v>0</v>
      </c>
      <c r="Y8" s="145" t="n">
        <f aca="true">IFERROR(INDIRECT("'" &amp;$C8&amp; "'!" &amp;"g33"),0)</f>
        <v>47</v>
      </c>
      <c r="Z8" s="145" t="n">
        <f aca="true">IFERROR(INDIRECT("'" &amp;$C8&amp; "'!" &amp;"g34"),0)</f>
        <v>0</v>
      </c>
      <c r="AA8" s="145" t="n">
        <f aca="true">IFERROR(INDIRECT("'" &amp;$C8&amp; "'!" &amp;"g35"),0)</f>
        <v>1</v>
      </c>
      <c r="AB8" s="145" t="n">
        <f aca="true">IFERROR(INDIRECT("'" &amp;$C8&amp; "'!" &amp;"g36"),0)</f>
        <v>0</v>
      </c>
      <c r="AC8" s="145" t="n">
        <f aca="true">IFERROR(INDIRECT("'" &amp;$C8&amp; "'!" &amp;"g37"),0)</f>
        <v>0</v>
      </c>
      <c r="AD8" s="145" t="n">
        <f aca="true">IFERROR(INDIRECT("'" &amp;$C8&amp; "'!" &amp;"g38"),0)</f>
        <v>1</v>
      </c>
      <c r="AE8" s="145" t="n">
        <f aca="true">IFERROR(INDIRECT("'" &amp;$C8&amp; "'!" &amp;"g42"),0)</f>
        <v>0</v>
      </c>
      <c r="AF8" s="145" t="n">
        <f aca="true">IFERROR(INDIRECT("'" &amp;$C8&amp; "'!" &amp;"g43"),0)</f>
        <v>0</v>
      </c>
      <c r="AG8" s="145" t="n">
        <f aca="true">IFERROR(INDIRECT("'"&amp;$C8&amp;"'!"&amp;"g46"),0)</f>
        <v>1</v>
      </c>
      <c r="AH8" s="145" t="n">
        <f aca="true">IFERROR(INDIRECT("'"&amp;$C8&amp;"'!"&amp;"g47"),0)</f>
        <v>1</v>
      </c>
      <c r="AI8" s="145" t="n">
        <f aca="true">IFERROR(INDIRECT("'"&amp;$C8&amp;"'!"&amp;"g48"),0)</f>
        <v>1</v>
      </c>
      <c r="AJ8" s="145" t="n">
        <f aca="true">IFERROR(INDIRECT("'"&amp;$C8&amp;"'!"&amp;"g49"),0)</f>
        <v>0</v>
      </c>
      <c r="AK8" s="145" t="n">
        <f aca="true">IFERROR(INDIRECT("'"&amp;$C8&amp;"'!"&amp;"g50"),0)</f>
        <v>0</v>
      </c>
      <c r="AL8" s="145" t="n">
        <f aca="true">IFERROR(INDIRECT("'" &amp;$C8&amp; "'!" &amp;"i46"),0)</f>
        <v>1</v>
      </c>
      <c r="AM8" s="145" t="n">
        <f aca="true">IFERROR(INDIRECT("'" &amp;$C8&amp; "'!" &amp;"i47"),0)</f>
        <v>1</v>
      </c>
      <c r="AN8" s="145" t="n">
        <f aca="true">IFERROR(INDIRECT("'" &amp;$C8&amp; "'!" &amp;"i48"),0)</f>
        <v>1</v>
      </c>
      <c r="AO8" s="145" t="n">
        <f aca="true">IFERROR(INDIRECT("'" &amp;$C8&amp; "'!" &amp;"i49"),0)</f>
        <v>0</v>
      </c>
      <c r="AP8" s="145" t="n">
        <f aca="true">IFERROR(INDIRECT("'" &amp;$C8&amp; "'!" &amp;"i50"),0)</f>
        <v>0</v>
      </c>
      <c r="AQ8" s="145" t="n">
        <f aca="true">IFERROR(INDIRECT("'" &amp;$C8&amp; "'!" &amp;"g53"),0)</f>
        <v>0</v>
      </c>
      <c r="AR8" s="145" t="n">
        <f aca="true">IFERROR(INDIRECT("'" &amp;$C8&amp; "'!" &amp;"g54"),0)</f>
        <v>0</v>
      </c>
      <c r="AS8" s="145" t="n">
        <f aca="true">IFERROR(INDIRECT("'" &amp;$C8&amp; "'!" &amp;"g55"),0)</f>
        <v>0</v>
      </c>
      <c r="AT8" s="145" t="n">
        <f aca="true">IFERROR(INDIRECT("'" &amp;$C8&amp; "'!" &amp;"g56"),0)</f>
        <v>0</v>
      </c>
      <c r="AU8" s="145" t="n">
        <f aca="true">IFERROR(INDIRECT("'" &amp;$C8&amp; "'!" &amp;"g57"),0)</f>
        <v>0</v>
      </c>
      <c r="AV8" s="145" t="n">
        <f aca="true">IFERROR(INDIRECT("'" &amp;$C8&amp; "'!" &amp;"g60"),0)</f>
        <v>750</v>
      </c>
      <c r="AW8" s="145" t="n">
        <f aca="true">IFERROR(INDIRECT("'" &amp;$C8&amp; "'!" &amp;"g61"),0)</f>
        <v>115</v>
      </c>
      <c r="AX8" s="145" t="n">
        <f aca="true">IFERROR(INDIRECT("'" &amp;$C8&amp; "'!" &amp;"g62"),0)</f>
        <v>40</v>
      </c>
      <c r="AY8" s="145" t="n">
        <f aca="true">IFERROR(INDIRECT("'" &amp;$C8&amp; "'!" &amp;"i60"),0)</f>
        <v>6</v>
      </c>
      <c r="AZ8" s="145" t="n">
        <f aca="true">IFERROR(INDIRECT("'" &amp;$C8&amp; "'!" &amp;"i61"),0)</f>
        <v>0</v>
      </c>
      <c r="BA8" s="145" t="n">
        <f aca="true">IFERROR(INDIRECT("'" &amp;$C8&amp; "'!" &amp;"i62"),0)</f>
        <v>0</v>
      </c>
      <c r="BB8" s="145" t="n">
        <f aca="true">IFERROR(INDIRECT("'" &amp;$C8&amp; "'!" &amp;"g66"),0)</f>
        <v>0</v>
      </c>
      <c r="BC8" s="145" t="n">
        <f aca="true">IFERROR(INDIRECT("'" &amp;$C8&amp; "'!" &amp;"g67"),0)</f>
        <v>0</v>
      </c>
      <c r="BD8" s="145" t="n">
        <f aca="true">IFERROR(INDIRECT("'" &amp;$C8&amp; "'!" &amp;"g69"),0)</f>
        <v>0</v>
      </c>
      <c r="BE8" s="145" t="n">
        <f aca="true">IFERROR(INDIRECT("'" &amp;$C8&amp; "'!" &amp;"g70"),0)</f>
        <v>0</v>
      </c>
      <c r="BF8" s="145" t="n">
        <f aca="true">IFERROR(INDIRECT("'" &amp;$C8&amp; "'!" &amp;"e73"),0)</f>
        <v>68853</v>
      </c>
      <c r="BG8" s="145" t="n">
        <f aca="true">IFERROR(INDIRECT("'" &amp;$C8&amp; "'!" &amp;"e74"),0)</f>
        <v>746.591</v>
      </c>
      <c r="BH8" s="145" t="n">
        <f aca="true">IFERROR(INDIRECT("'" &amp;$C8&amp; "'!" &amp;"e75"),0)</f>
        <v>305.881</v>
      </c>
      <c r="BI8" s="145" t="n">
        <f aca="true">IFERROR(INDIRECT("'" &amp;$C8&amp; "'!" &amp;"e76"),0)</f>
        <v>1200.053</v>
      </c>
      <c r="BJ8" s="145" t="n">
        <f aca="true">IFERROR(INDIRECT("'" &amp;$C8&amp; "'!" &amp;"e77"),0)</f>
        <v>253</v>
      </c>
      <c r="BK8" s="145" t="n">
        <f aca="true">IFERROR(INDIRECT("'" &amp;$C8&amp; "'!" &amp;"e78"),0)</f>
        <v>12.38</v>
      </c>
      <c r="BL8" s="145" t="n">
        <f aca="true">IFERROR(INDIRECT("'" &amp;$C8&amp; "'!" &amp;"e79"),0)</f>
        <v>0</v>
      </c>
      <c r="BM8" s="145" t="n">
        <f aca="true">IFERROR(INDIRECT("'" &amp;$C8&amp; "'!" &amp;"e80"),0)</f>
        <v>0</v>
      </c>
      <c r="BN8" s="145" t="n">
        <f aca="true">IFERROR(INDIRECT("'" &amp;$C8&amp; "'!" &amp;"e81"),0)</f>
        <v>0</v>
      </c>
      <c r="BO8" s="145" t="n">
        <f aca="true">IFERROR(INDIRECT("'" &amp;$C8&amp; "'!" &amp;"e82"),0)</f>
        <v>0</v>
      </c>
      <c r="BP8" s="145" t="n">
        <f aca="true">IFERROR(INDIRECT("'" &amp;$C8&amp; "'!" &amp;"e83"),0)</f>
        <v>0</v>
      </c>
      <c r="BQ8" s="145" t="n">
        <f aca="true">IFERROR(INDIRECT("'" &amp;$C8&amp; "'!" &amp;"e84"),0)</f>
        <v>0</v>
      </c>
      <c r="BR8" s="145" t="n">
        <f aca="true">IFERROR(INDIRECT("'" &amp;$C8&amp; "'!" &amp;"e85"),0)</f>
        <v>0</v>
      </c>
      <c r="BS8" s="145" t="n">
        <f aca="true">IFERROR(INDIRECT("'" &amp;$C8&amp; "'!" &amp;"e86"),0)</f>
        <v>0</v>
      </c>
      <c r="BT8" s="145" t="n">
        <f aca="true">IFERROR(INDIRECT("'" &amp;$C8&amp; "'!" &amp;"e87"),0)</f>
        <v>0</v>
      </c>
      <c r="BU8" s="145" t="n">
        <f aca="true">IFERROR(INDIRECT("'" &amp;$C8&amp; "'!" &amp;"e88"),0)</f>
        <v>0</v>
      </c>
      <c r="BV8" s="145" t="n">
        <f aca="true">IFERROR(INDIRECT("'" &amp;$C8&amp; "'!" &amp;"e89"),0)</f>
        <v>0</v>
      </c>
      <c r="BW8" s="145" t="n">
        <f aca="true">IFERROR(INDIRECT("'" &amp;$C8&amp; "'!" &amp;"e90"),0)</f>
        <v>0</v>
      </c>
      <c r="BX8" s="145" t="n">
        <f aca="true">IFERROR(INDIRECT("'" &amp;$C8&amp; "'!" &amp;"e91"),0)</f>
        <v>0</v>
      </c>
      <c r="BY8" s="145" t="n">
        <f aca="true">IFERROR(INDIRECT("'" &amp;$C8&amp; "'!" &amp;"e92"),0)</f>
        <v>0</v>
      </c>
      <c r="BZ8" s="145" t="n">
        <f aca="true">IFERROR(INDIRECT("'" &amp;$C8&amp; "'!" &amp;"h73"),0)</f>
        <v>0</v>
      </c>
      <c r="CA8" s="145" t="n">
        <f aca="true">IFERROR(INDIRECT("'" &amp;$C8&amp; "'!" &amp;"h74"),0)</f>
        <v>0</v>
      </c>
      <c r="CB8" s="145" t="n">
        <f aca="true">IFERROR(INDIRECT("'" &amp;$C8&amp; "'!" &amp;"h75"),0)</f>
        <v>0</v>
      </c>
      <c r="CC8" s="145" t="n">
        <f aca="true">IFERROR(INDIRECT("'" &amp;$C8&amp; "'!" &amp;"h76"),0)</f>
        <v>0</v>
      </c>
      <c r="CD8" s="145" t="n">
        <f aca="true">IFERROR(INDIRECT("'" &amp;$C8&amp; "'!" &amp;"h77"),0)</f>
        <v>0</v>
      </c>
      <c r="CE8" s="145" t="n">
        <f aca="true">IFERROR(INDIRECT("'" &amp;$C8&amp; "'!" &amp;"h78"),0)</f>
        <v>0</v>
      </c>
      <c r="CF8" s="145" t="n">
        <f aca="true">IFERROR(INDIRECT("'" &amp;$C8&amp; "'!" &amp;"h79"),0)</f>
        <v>0</v>
      </c>
      <c r="CG8" s="145" t="n">
        <f aca="true">IFERROR(INDIRECT("'" &amp;$C8&amp; "'!" &amp;"h80"),0)</f>
        <v>0</v>
      </c>
      <c r="CH8" s="145" t="n">
        <f aca="true">IFERROR(INDIRECT("'" &amp;$C8&amp; "'!" &amp;"h81"),0)</f>
        <v>0</v>
      </c>
      <c r="CI8" s="145" t="n">
        <f aca="true">IFERROR(INDIRECT("'" &amp;$C8&amp; "'!" &amp;"h82"),0)</f>
        <v>0</v>
      </c>
      <c r="CJ8" s="145" t="n">
        <f aca="true">IFERROR(INDIRECT("'" &amp;$C8&amp; "'!" &amp;"h83"),0)</f>
        <v>0</v>
      </c>
      <c r="CK8" s="145" t="n">
        <f aca="true">IFERROR(INDIRECT("'" &amp;$C8&amp; "'!" &amp;"h84"),0)</f>
        <v>0</v>
      </c>
      <c r="CL8" s="145" t="n">
        <f aca="true">IFERROR(INDIRECT("'" &amp;$C8&amp; "'!" &amp;"h85"),0)</f>
        <v>12317</v>
      </c>
      <c r="CM8" s="145" t="n">
        <f aca="true">IFERROR(INDIRECT("'" &amp;$C8&amp; "'!" &amp;"h86"),0)</f>
        <v>734.71</v>
      </c>
      <c r="CN8" s="145" t="n">
        <f aca="true">IFERROR(INDIRECT("'" &amp;$C8&amp; "'!" &amp;"h87"),0)</f>
        <v>0</v>
      </c>
      <c r="CO8" s="145" t="n">
        <f aca="true">IFERROR(INDIRECT("'" &amp;$C8&amp; "'!" &amp;"h88"),0)</f>
        <v>0</v>
      </c>
      <c r="CP8" s="145" t="n">
        <f aca="true">IFERROR(INDIRECT("'" &amp;$C8&amp; "'!" &amp;"h89"),0)</f>
        <v>0</v>
      </c>
      <c r="CQ8" s="145" t="n">
        <f aca="true">IFERROR(INDIRECT("'" &amp;$C8&amp; "'!" &amp;"h90"),0)</f>
        <v>0</v>
      </c>
      <c r="CR8" s="145" t="n">
        <f aca="true">IFERROR(INDIRECT("'" &amp;$C8&amp; "'!" &amp;"h91"),0)</f>
        <v>0</v>
      </c>
      <c r="CS8" s="145" t="n">
        <f aca="true">IFERROR(INDIRECT("'" &amp;$C8&amp; "'!" &amp;"h92"),0)</f>
        <v>0</v>
      </c>
      <c r="CT8" s="146" t="str">
        <f aca="true">IFERROR(INDIRECT("'" &amp;$C8&amp; "'!" &amp;"b96"),0)</f>
        <v>Администрация Савинского муниципального района Ивановской области</v>
      </c>
      <c r="CU8" s="146" t="str">
        <f aca="true">IFERROR(INDIRECT("'" &amp;$C8&amp; "'!" &amp;"c96"),0)</f>
        <v>Энергосбережение и повышение энергетической эффективности в Администрации Савинского муниципального района</v>
      </c>
      <c r="CV8" s="146" t="str">
        <f aca="true">IFERROR(INDIRECT("'" &amp;$C8&amp; "'!" &amp;"g96"),0)</f>
        <v>постановление администрации Савинского МР от 10.01.2025 № 7-п</v>
      </c>
      <c r="CW8" s="146" t="n">
        <f aca="true">IFERROR(INDIRECT("'" &amp;$C8&amp; "'!" &amp;"h96"),0)</f>
        <v>2025</v>
      </c>
      <c r="CX8" s="146" t="n">
        <f aca="true">IFERROR(INDIRECT("'" &amp;$C8&amp; "'!" &amp;"i96"),0)</f>
        <v>2027</v>
      </c>
      <c r="CY8" s="146" t="n">
        <f aca="true">IFERROR(INDIRECT("'" &amp;$C8&amp; "'!" &amp;"j96"),0)</f>
        <v>3</v>
      </c>
      <c r="CZ8" s="146" t="str">
        <f aca="true">IFERROR(INDIRECT("'" &amp;$C8&amp; "'!" &amp;"k96"),0)</f>
        <v>да</v>
      </c>
      <c r="DA8" s="146" t="n">
        <f aca="true">IFERROR(INDIRECT("'" &amp;$C8&amp; "'!" &amp;"l96"),0)</f>
        <v>0</v>
      </c>
      <c r="DB8" s="146" t="n">
        <f aca="true">IFERROR(INDIRECT("'" &amp;$C8&amp; "'!" &amp;"m96"),0)</f>
        <v>0</v>
      </c>
      <c r="DC8" s="146" t="n">
        <f aca="true">IFERROR(INDIRECT("'" &amp;$C8&amp; "'!" &amp;"n96"),0)</f>
        <v>0</v>
      </c>
      <c r="DD8" s="146" t="n">
        <f aca="true">IFERROR(INDIRECT("'" &amp;$C8&amp; "'!" &amp;"o96"),0)</f>
        <v>0</v>
      </c>
      <c r="DE8" s="146" t="n">
        <f aca="true">IFERROR(INDIRECT("'" &amp;$C8&amp; "'!" &amp;"p96"),0)</f>
        <v>0</v>
      </c>
    </row>
    <row r="9" customFormat="false" ht="19.5" hidden="false" customHeight="true" outlineLevel="0" collapsed="false">
      <c r="A9" s="132"/>
      <c r="B9" s="143" t="str">
        <f aca="true">IF(C9=0,"",IFERROR(INDIRECT("'"&amp;$C9&amp;"'!"&amp;"C5"),"Некорректное название листа"))</f>
        <v>Администрация Савинского сельского поселения</v>
      </c>
      <c r="C9" s="144" t="s">
        <v>237</v>
      </c>
      <c r="D9" s="145" t="n">
        <f aca="true">IFERROR(INDIRECT("'"&amp;$C9&amp;"'!"&amp;"c6"),0)</f>
        <v>3711017342</v>
      </c>
      <c r="E9" s="145" t="str">
        <f aca="true">IFERROR(INDIRECT("'" &amp;$C9&amp; "'!" &amp;"c7"),0)</f>
        <v>155710, Ивановская область, Савинскийр-н, п. Савино, ул. Первомайская, д. 22</v>
      </c>
      <c r="F9" s="145" t="str">
        <f aca="true">IFERROR(INDIRECT("'" &amp;$C9&amp; "'!" &amp;"c10"),0)</f>
        <v>Королькова Ирина Николаевна</v>
      </c>
      <c r="G9" s="145" t="str">
        <f aca="true">IFERROR(INDIRECT("'" &amp;$C9&amp; "'!" &amp;"c11"),0)</f>
        <v>Глава Савинского сельского поселения</v>
      </c>
      <c r="H9" s="145" t="str">
        <f aca="true">IFERROR(INDIRECT("'" &amp;$C9&amp; "'!" &amp;"c12"),0)</f>
        <v>8(49356)9-16-07</v>
      </c>
      <c r="I9" s="145" t="str">
        <f aca="true">IFERROR(INDIRECT("'" &amp;$C9&amp; "'!" &amp;"c13"),0)</f>
        <v>savinoselo@rg37.ru</v>
      </c>
      <c r="J9" s="145" t="n">
        <f aca="true">IFERROR(INDIRECT("'" &amp;$C9&amp; "'!" &amp;"c15"),0)</f>
        <v>0</v>
      </c>
      <c r="K9" s="145" t="n">
        <f aca="true">IFERROR(INDIRECT("'" &amp;$C9&amp; "'!" &amp;"c16"),0)</f>
        <v>0</v>
      </c>
      <c r="L9" s="145" t="n">
        <f aca="true">IFERROR(INDIRECT("'" &amp;$C9&amp; "'!" &amp;"c17"),0)</f>
        <v>0</v>
      </c>
      <c r="M9" s="145" t="str">
        <f aca="true">IFERROR(INDIRECT("'" &amp;$C9&amp; "'!" &amp;"c19"),0)</f>
        <v>Попова Светлана Владимировна</v>
      </c>
      <c r="N9" s="145" t="str">
        <f aca="true">IFERROR(INDIRECT("'" &amp;$C9&amp; "'!" &amp;"c20"),0)</f>
        <v>Главный специалист</v>
      </c>
      <c r="O9" s="145" t="str">
        <f aca="true">IFERROR(INDIRECT("'" &amp;$C9&amp; "'!" &amp;"c21"),0)</f>
        <v>8(49356)9-16-07</v>
      </c>
      <c r="P9" s="145" t="str">
        <f aca="true">IFERROR(INDIRECT("'" &amp;$C9&amp; "'!" &amp;"c22"),0)</f>
        <v>savinoselo@rg37.ru</v>
      </c>
      <c r="Q9" s="145" t="n">
        <f aca="true">IFERROR(INDIRECT("'" &amp;$C9&amp; "'!" &amp;"g25"),0)</f>
        <v>1</v>
      </c>
      <c r="R9" s="145" t="n">
        <f aca="true">IFERROR(INDIRECT("'" &amp;$C9&amp; "'!" &amp;"g26"),0)</f>
        <v>1</v>
      </c>
      <c r="S9" s="145" t="n">
        <f aca="true">IFERROR(INDIRECT("'" &amp;$C9&amp; "'!" &amp;"g27"),0)</f>
        <v>0</v>
      </c>
      <c r="T9" s="145" t="n">
        <f aca="true">IFERROR(INDIRECT("'" &amp;$C9&amp; "'!" &amp;"g28"),0)</f>
        <v>0</v>
      </c>
      <c r="U9" s="145" t="n">
        <f aca="true">IFERROR(INDIRECT("'" &amp;$C9&amp; "'!" &amp;"g29"),0)</f>
        <v>0</v>
      </c>
      <c r="V9" s="145" t="n">
        <f aca="true">IFERROR(INDIRECT("'" &amp;$C9&amp; "'!" &amp;"g30"),0)</f>
        <v>0</v>
      </c>
      <c r="W9" s="145" t="n">
        <f aca="true">IFERROR(INDIRECT("'" &amp;$C9&amp; "'!" &amp;"g31"),0)</f>
        <v>0</v>
      </c>
      <c r="X9" s="145" t="n">
        <f aca="true">IFERROR(INDIRECT("'" &amp;$C9&amp; "'!" &amp;"g32"),0)</f>
        <v>0</v>
      </c>
      <c r="Y9" s="145" t="n">
        <f aca="true">IFERROR(INDIRECT("'" &amp;$C9&amp; "'!" &amp;"g33"),0)</f>
        <v>4</v>
      </c>
      <c r="Z9" s="145" t="n">
        <f aca="true">IFERROR(INDIRECT("'" &amp;$C9&amp; "'!" &amp;"g34"),0)</f>
        <v>0</v>
      </c>
      <c r="AA9" s="145" t="n">
        <f aca="true">IFERROR(INDIRECT("'" &amp;$C9&amp; "'!" &amp;"g35"),0)</f>
        <v>0</v>
      </c>
      <c r="AB9" s="145" t="n">
        <f aca="true">IFERROR(INDIRECT("'" &amp;$C9&amp; "'!" &amp;"g36"),0)</f>
        <v>1</v>
      </c>
      <c r="AC9" s="145" t="n">
        <f aca="true">IFERROR(INDIRECT("'" &amp;$C9&amp; "'!" &amp;"g37"),0)</f>
        <v>1</v>
      </c>
      <c r="AD9" s="145" t="n">
        <f aca="true">IFERROR(INDIRECT("'" &amp;$C9&amp; "'!" &amp;"g38"),0)</f>
        <v>1</v>
      </c>
      <c r="AE9" s="145" t="n">
        <f aca="true">IFERROR(INDIRECT("'" &amp;$C9&amp; "'!" &amp;"g42"),0)</f>
        <v>0</v>
      </c>
      <c r="AF9" s="145" t="n">
        <f aca="true">IFERROR(INDIRECT("'" &amp;$C9&amp; "'!" &amp;"g43"),0)</f>
        <v>0</v>
      </c>
      <c r="AG9" s="145" t="n">
        <f aca="true">IFERROR(INDIRECT("'"&amp;$C9&amp;"'!"&amp;"g46"),0)</f>
        <v>0</v>
      </c>
      <c r="AH9" s="145" t="n">
        <f aca="true">IFERROR(INDIRECT("'"&amp;$C9&amp;"'!"&amp;"g47"),0)</f>
        <v>0</v>
      </c>
      <c r="AI9" s="145" t="n">
        <f aca="true">IFERROR(INDIRECT("'"&amp;$C9&amp;"'!"&amp;"g48"),0)</f>
        <v>0</v>
      </c>
      <c r="AJ9" s="145" t="n">
        <f aca="true">IFERROR(INDIRECT("'"&amp;$C9&amp;"'!"&amp;"g49"),0)</f>
        <v>0</v>
      </c>
      <c r="AK9" s="145" t="n">
        <f aca="true">IFERROR(INDIRECT("'"&amp;$C9&amp;"'!"&amp;"g50"),0)</f>
        <v>0</v>
      </c>
      <c r="AL9" s="145" t="n">
        <f aca="true">IFERROR(INDIRECT("'" &amp;$C9&amp; "'!" &amp;"i46"),0)</f>
        <v>0</v>
      </c>
      <c r="AM9" s="145" t="n">
        <f aca="true">IFERROR(INDIRECT("'" &amp;$C9&amp; "'!" &amp;"i47"),0)</f>
        <v>0</v>
      </c>
      <c r="AN9" s="145" t="n">
        <f aca="true">IFERROR(INDIRECT("'" &amp;$C9&amp; "'!" &amp;"i48"),0)</f>
        <v>0</v>
      </c>
      <c r="AO9" s="145" t="n">
        <f aca="true">IFERROR(INDIRECT("'" &amp;$C9&amp; "'!" &amp;"i49"),0)</f>
        <v>0</v>
      </c>
      <c r="AP9" s="145" t="n">
        <f aca="true">IFERROR(INDIRECT("'" &amp;$C9&amp; "'!" &amp;"i50"),0)</f>
        <v>0</v>
      </c>
      <c r="AQ9" s="145" t="n">
        <f aca="true">IFERROR(INDIRECT("'" &amp;$C9&amp; "'!" &amp;"g53"),0)</f>
        <v>0</v>
      </c>
      <c r="AR9" s="145" t="n">
        <f aca="true">IFERROR(INDIRECT("'" &amp;$C9&amp; "'!" &amp;"g54"),0)</f>
        <v>0</v>
      </c>
      <c r="AS9" s="145" t="n">
        <f aca="true">IFERROR(INDIRECT("'" &amp;$C9&amp; "'!" &amp;"g55"),0)</f>
        <v>0</v>
      </c>
      <c r="AT9" s="145" t="n">
        <f aca="true">IFERROR(INDIRECT("'" &amp;$C9&amp; "'!" &amp;"g56"),0)</f>
        <v>0</v>
      </c>
      <c r="AU9" s="145" t="n">
        <f aca="true">IFERROR(INDIRECT("'" &amp;$C9&amp; "'!" &amp;"g57"),0)</f>
        <v>0</v>
      </c>
      <c r="AV9" s="145" t="n">
        <f aca="true">IFERROR(INDIRECT("'" &amp;$C9&amp; "'!" &amp;"g60"),0)</f>
        <v>0</v>
      </c>
      <c r="AW9" s="145" t="n">
        <f aca="true">IFERROR(INDIRECT("'" &amp;$C9&amp; "'!" &amp;"g61"),0)</f>
        <v>0</v>
      </c>
      <c r="AX9" s="145" t="n">
        <f aca="true">IFERROR(INDIRECT("'" &amp;$C9&amp; "'!" &amp;"g62"),0)</f>
        <v>0</v>
      </c>
      <c r="AY9" s="145" t="n">
        <f aca="true">IFERROR(INDIRECT("'" &amp;$C9&amp; "'!" &amp;"i60"),0)</f>
        <v>0</v>
      </c>
      <c r="AZ9" s="145" t="n">
        <f aca="true">IFERROR(INDIRECT("'" &amp;$C9&amp; "'!" &amp;"i61"),0)</f>
        <v>0</v>
      </c>
      <c r="BA9" s="145" t="n">
        <f aca="true">IFERROR(INDIRECT("'" &amp;$C9&amp; "'!" &amp;"i62"),0)</f>
        <v>0</v>
      </c>
      <c r="BB9" s="145" t="n">
        <f aca="true">IFERROR(INDIRECT("'" &amp;$C9&amp; "'!" &amp;"g66"),0)</f>
        <v>0</v>
      </c>
      <c r="BC9" s="145" t="n">
        <f aca="true">IFERROR(INDIRECT("'" &amp;$C9&amp; "'!" &amp;"g67"),0)</f>
        <v>0</v>
      </c>
      <c r="BD9" s="145" t="n">
        <f aca="true">IFERROR(INDIRECT("'" &amp;$C9&amp; "'!" &amp;"g69"),0)</f>
        <v>0</v>
      </c>
      <c r="BE9" s="145" t="n">
        <f aca="true">IFERROR(INDIRECT("'" &amp;$C9&amp; "'!" &amp;"g70"),0)</f>
        <v>0</v>
      </c>
      <c r="BF9" s="145" t="n">
        <f aca="true">IFERROR(INDIRECT("'" &amp;$C9&amp; "'!" &amp;"e73"),0)</f>
        <v>0</v>
      </c>
      <c r="BG9" s="145" t="n">
        <f aca="true">IFERROR(INDIRECT("'" &amp;$C9&amp; "'!" &amp;"e74"),0)</f>
        <v>0</v>
      </c>
      <c r="BH9" s="145" t="n">
        <f aca="true">IFERROR(INDIRECT("'" &amp;$C9&amp; "'!" &amp;"e75"),0)</f>
        <v>0</v>
      </c>
      <c r="BI9" s="145" t="n">
        <f aca="true">IFERROR(INDIRECT("'" &amp;$C9&amp; "'!" &amp;"e76"),0)</f>
        <v>0</v>
      </c>
      <c r="BJ9" s="145" t="n">
        <f aca="true">IFERROR(INDIRECT("'" &amp;$C9&amp; "'!" &amp;"e77"),0)</f>
        <v>0</v>
      </c>
      <c r="BK9" s="145" t="n">
        <f aca="true">IFERROR(INDIRECT("'" &amp;$C9&amp; "'!" &amp;"e78"),0)</f>
        <v>0</v>
      </c>
      <c r="BL9" s="145" t="n">
        <f aca="true">IFERROR(INDIRECT("'" &amp;$C9&amp; "'!" &amp;"e79"),0)</f>
        <v>0</v>
      </c>
      <c r="BM9" s="145" t="n">
        <f aca="true">IFERROR(INDIRECT("'" &amp;$C9&amp; "'!" &amp;"e80"),0)</f>
        <v>0</v>
      </c>
      <c r="BN9" s="145" t="n">
        <f aca="true">IFERROR(INDIRECT("'" &amp;$C9&amp; "'!" &amp;"e81"),0)</f>
        <v>0</v>
      </c>
      <c r="BO9" s="145" t="n">
        <f aca="true">IFERROR(INDIRECT("'" &amp;$C9&amp; "'!" &amp;"e82"),0)</f>
        <v>0</v>
      </c>
      <c r="BP9" s="145" t="n">
        <f aca="true">IFERROR(INDIRECT("'" &amp;$C9&amp; "'!" &amp;"e83"),0)</f>
        <v>0</v>
      </c>
      <c r="BQ9" s="145" t="n">
        <f aca="true">IFERROR(INDIRECT("'" &amp;$C9&amp; "'!" &amp;"e84"),0)</f>
        <v>0</v>
      </c>
      <c r="BR9" s="145" t="n">
        <f aca="true">IFERROR(INDIRECT("'" &amp;$C9&amp; "'!" &amp;"e85"),0)</f>
        <v>0</v>
      </c>
      <c r="BS9" s="145" t="n">
        <f aca="true">IFERROR(INDIRECT("'" &amp;$C9&amp; "'!" &amp;"e86"),0)</f>
        <v>0</v>
      </c>
      <c r="BT9" s="145" t="n">
        <f aca="true">IFERROR(INDIRECT("'" &amp;$C9&amp; "'!" &amp;"e87"),0)</f>
        <v>0</v>
      </c>
      <c r="BU9" s="145" t="n">
        <f aca="true">IFERROR(INDIRECT("'" &amp;$C9&amp; "'!" &amp;"e88"),0)</f>
        <v>0</v>
      </c>
      <c r="BV9" s="145" t="n">
        <f aca="true">IFERROR(INDIRECT("'" &amp;$C9&amp; "'!" &amp;"e89"),0)</f>
        <v>0</v>
      </c>
      <c r="BW9" s="145" t="n">
        <f aca="true">IFERROR(INDIRECT("'" &amp;$C9&amp; "'!" &amp;"e90"),0)</f>
        <v>0</v>
      </c>
      <c r="BX9" s="145" t="n">
        <f aca="true">IFERROR(INDIRECT("'" &amp;$C9&amp; "'!" &amp;"e91"),0)</f>
        <v>0</v>
      </c>
      <c r="BY9" s="145" t="n">
        <f aca="true">IFERROR(INDIRECT("'" &amp;$C9&amp; "'!" &amp;"e92"),0)</f>
        <v>0</v>
      </c>
      <c r="BZ9" s="145" t="n">
        <f aca="true">IFERROR(INDIRECT("'" &amp;$C9&amp; "'!" &amp;"h73"),0)</f>
        <v>0</v>
      </c>
      <c r="CA9" s="145" t="n">
        <f aca="true">IFERROR(INDIRECT("'" &amp;$C9&amp; "'!" &amp;"h74"),0)</f>
        <v>0</v>
      </c>
      <c r="CB9" s="145" t="n">
        <f aca="true">IFERROR(INDIRECT("'" &amp;$C9&amp; "'!" &amp;"h75"),0)</f>
        <v>0</v>
      </c>
      <c r="CC9" s="145" t="n">
        <f aca="true">IFERROR(INDIRECT("'" &amp;$C9&amp; "'!" &amp;"h76"),0)</f>
        <v>0</v>
      </c>
      <c r="CD9" s="145" t="n">
        <f aca="true">IFERROR(INDIRECT("'" &amp;$C9&amp; "'!" &amp;"h77"),0)</f>
        <v>0</v>
      </c>
      <c r="CE9" s="145" t="n">
        <f aca="true">IFERROR(INDIRECT("'" &amp;$C9&amp; "'!" &amp;"h78"),0)</f>
        <v>0</v>
      </c>
      <c r="CF9" s="145" t="n">
        <f aca="true">IFERROR(INDIRECT("'" &amp;$C9&amp; "'!" &amp;"h79"),0)</f>
        <v>0</v>
      </c>
      <c r="CG9" s="145" t="n">
        <f aca="true">IFERROR(INDIRECT("'" &amp;$C9&amp; "'!" &amp;"h80"),0)</f>
        <v>0</v>
      </c>
      <c r="CH9" s="145" t="n">
        <f aca="true">IFERROR(INDIRECT("'" &amp;$C9&amp; "'!" &amp;"h81"),0)</f>
        <v>0</v>
      </c>
      <c r="CI9" s="145" t="n">
        <f aca="true">IFERROR(INDIRECT("'" &amp;$C9&amp; "'!" &amp;"h82"),0)</f>
        <v>0</v>
      </c>
      <c r="CJ9" s="145" t="n">
        <f aca="true">IFERROR(INDIRECT("'" &amp;$C9&amp; "'!" &amp;"h83"),0)</f>
        <v>0</v>
      </c>
      <c r="CK9" s="145" t="n">
        <f aca="true">IFERROR(INDIRECT("'" &amp;$C9&amp; "'!" &amp;"h84"),0)</f>
        <v>0</v>
      </c>
      <c r="CL9" s="145" t="n">
        <f aca="true">IFERROR(INDIRECT("'" &amp;$C9&amp; "'!" &amp;"h85"),0)</f>
        <v>0</v>
      </c>
      <c r="CM9" s="145" t="n">
        <f aca="true">IFERROR(INDIRECT("'" &amp;$C9&amp; "'!" &amp;"h86"),0)</f>
        <v>0</v>
      </c>
      <c r="CN9" s="145" t="n">
        <f aca="true">IFERROR(INDIRECT("'" &amp;$C9&amp; "'!" &amp;"h87"),0)</f>
        <v>0</v>
      </c>
      <c r="CO9" s="145" t="n">
        <f aca="true">IFERROR(INDIRECT("'" &amp;$C9&amp; "'!" &amp;"h88"),0)</f>
        <v>0</v>
      </c>
      <c r="CP9" s="145" t="n">
        <f aca="true">IFERROR(INDIRECT("'" &amp;$C9&amp; "'!" &amp;"h89"),0)</f>
        <v>0</v>
      </c>
      <c r="CQ9" s="145" t="n">
        <f aca="true">IFERROR(INDIRECT("'" &amp;$C9&amp; "'!" &amp;"h90"),0)</f>
        <v>0</v>
      </c>
      <c r="CR9" s="145" t="n">
        <f aca="true">IFERROR(INDIRECT("'" &amp;$C9&amp; "'!" &amp;"h91"),0)</f>
        <v>0</v>
      </c>
      <c r="CS9" s="145" t="n">
        <f aca="true">IFERROR(INDIRECT("'" &amp;$C9&amp; "'!" &amp;"h92"),0)</f>
        <v>0</v>
      </c>
      <c r="CT9" s="146" t="str">
        <f aca="true">IFERROR(INDIRECT("'" &amp;$C9&amp; "'!" &amp;"b96"),0)</f>
        <v>Администрация Савинского сельского поселения</v>
      </c>
      <c r="CU9" s="146" t="str">
        <f aca="true">IFERROR(INDIRECT("'" &amp;$C9&amp; "'!" &amp;"c96"),0)</f>
        <v>Энергосбережение и повышения энергетичес-кой эффективности в Администрации Савинского сельского поселения</v>
      </c>
      <c r="CV9" s="146" t="str">
        <f aca="true">IFERROR(INDIRECT("'" &amp;$C9&amp; "'!" &amp;"g96"),0)</f>
        <v>постановление администрации Савинского сельского поселения от 12.02.2025 № 5</v>
      </c>
      <c r="CW9" s="146" t="n">
        <f aca="true">IFERROR(INDIRECT("'" &amp;$C9&amp; "'!" &amp;"h96"),0)</f>
        <v>2025</v>
      </c>
      <c r="CX9" s="146" t="n">
        <f aca="true">IFERROR(INDIRECT("'" &amp;$C9&amp; "'!" &amp;"i96"),0)</f>
        <v>2029</v>
      </c>
      <c r="CY9" s="146" t="n">
        <f aca="true">IFERROR(INDIRECT("'" &amp;$C9&amp; "'!" &amp;"j96"),0)</f>
        <v>5</v>
      </c>
      <c r="CZ9" s="146" t="str">
        <f aca="true">IFERROR(INDIRECT("'" &amp;$C9&amp; "'!" &amp;"k96"),0)</f>
        <v>нет</v>
      </c>
      <c r="DA9" s="146" t="n">
        <f aca="true">IFERROR(INDIRECT("'" &amp;$C9&amp; "'!" &amp;"l96"),0)</f>
        <v>0</v>
      </c>
      <c r="DB9" s="146" t="n">
        <f aca="true">IFERROR(INDIRECT("'" &amp;$C9&amp; "'!" &amp;"m96"),0)</f>
        <v>0</v>
      </c>
      <c r="DC9" s="146" t="n">
        <f aca="true">IFERROR(INDIRECT("'" &amp;$C9&amp; "'!" &amp;"n96"),0)</f>
        <v>0</v>
      </c>
      <c r="DD9" s="146" t="n">
        <f aca="true">IFERROR(INDIRECT("'" &amp;$C9&amp; "'!" &amp;"o96"),0)</f>
        <v>0</v>
      </c>
      <c r="DE9" s="146" t="n">
        <f aca="true">IFERROR(INDIRECT("'" &amp;$C9&amp; "'!" &amp;"p96"),0)</f>
        <v>0</v>
      </c>
    </row>
    <row r="10" customFormat="false" ht="19.5" hidden="false" customHeight="true" outlineLevel="0" collapsed="false">
      <c r="A10" s="132"/>
      <c r="B10" s="143" t="str">
        <f aca="true">IF(C10=0,"",IFERROR(INDIRECT("'"&amp;$C10&amp;"'!"&amp;"C5"),"Некорректное название листа"))</f>
        <v>МБОУ "Вознесенская СОШ"</v>
      </c>
      <c r="C10" s="144" t="s">
        <v>238</v>
      </c>
      <c r="D10" s="145" t="n">
        <f aca="true">IFERROR(INDIRECT("'"&amp;$C10&amp;"'!"&amp;"c6"),0)</f>
        <v>3722001552</v>
      </c>
      <c r="E10" s="145" t="str">
        <f aca="true">IFERROR(INDIRECT("'" &amp;$C10&amp; "'!" &amp;"c7"),0)</f>
        <v>155714,  Ивановская область,  Савинский   район, с. Вознесенье,  ул. Центральная, д.19</v>
      </c>
      <c r="F10" s="145" t="str">
        <f aca="true">IFERROR(INDIRECT("'" &amp;$C10&amp; "'!" &amp;"c10"),0)</f>
        <v>Виноградов Юрий </v>
      </c>
      <c r="G10" s="145" t="str">
        <f aca="true">IFERROR(INDIRECT("'" &amp;$C10&amp; "'!" &amp;"c11"),0)</f>
        <v>Помощник по хозяйству</v>
      </c>
      <c r="H10" s="145" t="str">
        <f aca="true">IFERROR(INDIRECT("'" &amp;$C10&amp; "'!" &amp;"c12"),0)</f>
        <v>8(49356)93110</v>
      </c>
      <c r="I10" s="145" t="str">
        <f aca="true">IFERROR(INDIRECT("'" &amp;$C10&amp; "'!" &amp;"c13"),0)</f>
        <v>Voznesenskajshkola@yandex.ru</v>
      </c>
      <c r="J10" s="145" t="n">
        <f aca="true">IFERROR(INDIRECT("'" &amp;$C10&amp; "'!" &amp;"c15"),0)</f>
        <v>0</v>
      </c>
      <c r="K10" s="145" t="n">
        <f aca="true">IFERROR(INDIRECT("'" &amp;$C10&amp; "'!" &amp;"c16"),0)</f>
        <v>0</v>
      </c>
      <c r="L10" s="145" t="n">
        <f aca="true">IFERROR(INDIRECT("'" &amp;$C10&amp; "'!" &amp;"c17"),0)</f>
        <v>0</v>
      </c>
      <c r="M10" s="145" t="n">
        <f aca="true">IFERROR(INDIRECT("'" &amp;$C10&amp; "'!" &amp;"c19"),0)</f>
        <v>0</v>
      </c>
      <c r="N10" s="145" t="n">
        <f aca="true">IFERROR(INDIRECT("'" &amp;$C10&amp; "'!" &amp;"c20"),0)</f>
        <v>0</v>
      </c>
      <c r="O10" s="145" t="n">
        <f aca="true">IFERROR(INDIRECT("'" &amp;$C10&amp; "'!" &amp;"c21"),0)</f>
        <v>0</v>
      </c>
      <c r="P10" s="145" t="n">
        <f aca="true">IFERROR(INDIRECT("'" &amp;$C10&amp; "'!" &amp;"c22"),0)</f>
        <v>0</v>
      </c>
      <c r="Q10" s="145" t="n">
        <f aca="true">IFERROR(INDIRECT("'" &amp;$C10&amp; "'!" &amp;"g25"),0)</f>
        <v>1</v>
      </c>
      <c r="R10" s="145" t="n">
        <f aca="true">IFERROR(INDIRECT("'" &amp;$C10&amp; "'!" &amp;"g26"),0)</f>
        <v>1</v>
      </c>
      <c r="S10" s="145" t="n">
        <f aca="true">IFERROR(INDIRECT("'" &amp;$C10&amp; "'!" &amp;"g27"),0)</f>
        <v>2225</v>
      </c>
      <c r="T10" s="145" t="n">
        <f aca="true">IFERROR(INDIRECT("'" &amp;$C10&amp; "'!" &amp;"g28"),0)</f>
        <v>1</v>
      </c>
      <c r="U10" s="145" t="n">
        <f aca="true">IFERROR(INDIRECT("'" &amp;$C10&amp; "'!" &amp;"g29"),0)</f>
        <v>0</v>
      </c>
      <c r="V10" s="145" t="n">
        <f aca="true">IFERROR(INDIRECT("'" &amp;$C10&amp; "'!" &amp;"g30"),0)</f>
        <v>0</v>
      </c>
      <c r="W10" s="145" t="n">
        <f aca="true">IFERROR(INDIRECT("'" &amp;$C10&amp; "'!" &amp;"g31"),0)</f>
        <v>0</v>
      </c>
      <c r="X10" s="145" t="n">
        <f aca="true">IFERROR(INDIRECT("'" &amp;$C10&amp; "'!" &amp;"g32"),0)</f>
        <v>1</v>
      </c>
      <c r="Y10" s="145" t="n">
        <f aca="true">IFERROR(INDIRECT("'" &amp;$C10&amp; "'!" &amp;"g33"),0)</f>
        <v>25</v>
      </c>
      <c r="Z10" s="145" t="n">
        <f aca="true">IFERROR(INDIRECT("'" &amp;$C10&amp; "'!" &amp;"g34"),0)</f>
        <v>0</v>
      </c>
      <c r="AA10" s="145" t="n">
        <f aca="true">IFERROR(INDIRECT("'" &amp;$C10&amp; "'!" &amp;"g35"),0)</f>
        <v>1</v>
      </c>
      <c r="AB10" s="145" t="n">
        <f aca="true">IFERROR(INDIRECT("'" &amp;$C10&amp; "'!" &amp;"g36"),0)</f>
        <v>0</v>
      </c>
      <c r="AC10" s="145" t="n">
        <f aca="true">IFERROR(INDIRECT("'" &amp;$C10&amp; "'!" &amp;"g37"),0)</f>
        <v>0</v>
      </c>
      <c r="AD10" s="145" t="n">
        <f aca="true">IFERROR(INDIRECT("'" &amp;$C10&amp; "'!" &amp;"g38"),0)</f>
        <v>1</v>
      </c>
      <c r="AE10" s="145" t="n">
        <f aca="true">IFERROR(INDIRECT("'" &amp;$C10&amp; "'!" &amp;"g42"),0)</f>
        <v>0</v>
      </c>
      <c r="AF10" s="145" t="n">
        <f aca="true">IFERROR(INDIRECT("'" &amp;$C10&amp; "'!" &amp;"g43"),0)</f>
        <v>0</v>
      </c>
      <c r="AG10" s="145" t="n">
        <f aca="true">IFERROR(INDIRECT("'"&amp;$C10&amp;"'!"&amp;"g46"),0)</f>
        <v>5</v>
      </c>
      <c r="AH10" s="145" t="n">
        <f aca="true">IFERROR(INDIRECT("'"&amp;$C10&amp;"'!"&amp;"g47"),0)</f>
        <v>0</v>
      </c>
      <c r="AI10" s="145" t="n">
        <f aca="true">IFERROR(INDIRECT("'"&amp;$C10&amp;"'!"&amp;"g48"),0)</f>
        <v>0</v>
      </c>
      <c r="AJ10" s="145" t="n">
        <f aca="true">IFERROR(INDIRECT("'"&amp;$C10&amp;"'!"&amp;"g49"),0)</f>
        <v>0</v>
      </c>
      <c r="AK10" s="145" t="n">
        <f aca="true">IFERROR(INDIRECT("'"&amp;$C10&amp;"'!"&amp;"g50"),0)</f>
        <v>0</v>
      </c>
      <c r="AL10" s="145" t="n">
        <f aca="true">IFERROR(INDIRECT("'" &amp;$C10&amp; "'!" &amp;"i46"),0)</f>
        <v>5</v>
      </c>
      <c r="AM10" s="145" t="n">
        <f aca="true">IFERROR(INDIRECT("'" &amp;$C10&amp; "'!" &amp;"i47"),0)</f>
        <v>0</v>
      </c>
      <c r="AN10" s="145" t="n">
        <f aca="true">IFERROR(INDIRECT("'" &amp;$C10&amp; "'!" &amp;"i48"),0)</f>
        <v>0</v>
      </c>
      <c r="AO10" s="145" t="n">
        <f aca="true">IFERROR(INDIRECT("'" &amp;$C10&amp; "'!" &amp;"i49"),0)</f>
        <v>0</v>
      </c>
      <c r="AP10" s="145" t="n">
        <f aca="true">IFERROR(INDIRECT("'" &amp;$C10&amp; "'!" &amp;"i50"),0)</f>
        <v>0</v>
      </c>
      <c r="AQ10" s="145" t="n">
        <f aca="true">IFERROR(INDIRECT("'" &amp;$C10&amp; "'!" &amp;"g53"),0)</f>
        <v>0</v>
      </c>
      <c r="AR10" s="145" t="n">
        <f aca="true">IFERROR(INDIRECT("'" &amp;$C10&amp; "'!" &amp;"g54"),0)</f>
        <v>0</v>
      </c>
      <c r="AS10" s="145" t="n">
        <f aca="true">IFERROR(INDIRECT("'" &amp;$C10&amp; "'!" &amp;"g55"),0)</f>
        <v>0</v>
      </c>
      <c r="AT10" s="145" t="n">
        <f aca="true">IFERROR(INDIRECT("'" &amp;$C10&amp; "'!" &amp;"g56"),0)</f>
        <v>0</v>
      </c>
      <c r="AU10" s="145" t="n">
        <f aca="true">IFERROR(INDIRECT("'" &amp;$C10&amp; "'!" &amp;"g57"),0)</f>
        <v>0</v>
      </c>
      <c r="AV10" s="145" t="n">
        <f aca="true">IFERROR(INDIRECT("'" &amp;$C10&amp; "'!" &amp;"g60"),0)</f>
        <v>242</v>
      </c>
      <c r="AW10" s="145" t="n">
        <f aca="true">IFERROR(INDIRECT("'" &amp;$C10&amp; "'!" &amp;"g61"),0)</f>
        <v>186</v>
      </c>
      <c r="AX10" s="145" t="n">
        <f aca="true">IFERROR(INDIRECT("'" &amp;$C10&amp; "'!" &amp;"g62"),0)</f>
        <v>0</v>
      </c>
      <c r="AY10" s="145" t="n">
        <f aca="true">IFERROR(INDIRECT("'" &amp;$C10&amp; "'!" &amp;"i60"),0)</f>
        <v>21</v>
      </c>
      <c r="AZ10" s="145" t="n">
        <f aca="true">IFERROR(INDIRECT("'" &amp;$C10&amp; "'!" &amp;"i61"),0)</f>
        <v>19</v>
      </c>
      <c r="BA10" s="145" t="n">
        <f aca="true">IFERROR(INDIRECT("'" &amp;$C10&amp; "'!" &amp;"i62"),0)</f>
        <v>0</v>
      </c>
      <c r="BB10" s="145" t="n">
        <f aca="true">IFERROR(INDIRECT("'" &amp;$C10&amp; "'!" &amp;"g66"),0)</f>
        <v>1</v>
      </c>
      <c r="BC10" s="145" t="n">
        <f aca="true">IFERROR(INDIRECT("'" &amp;$C10&amp; "'!" &amp;"g67"),0)</f>
        <v>2225</v>
      </c>
      <c r="BD10" s="145" t="n">
        <f aca="true">IFERROR(INDIRECT("'" &amp;$C10&amp; "'!" &amp;"g69"),0)</f>
        <v>0</v>
      </c>
      <c r="BE10" s="145" t="n">
        <f aca="true">IFERROR(INDIRECT("'" &amp;$C10&amp; "'!" &amp;"g70"),0)</f>
        <v>0</v>
      </c>
      <c r="BF10" s="145" t="n">
        <f aca="true">IFERROR(INDIRECT("'" &amp;$C10&amp; "'!" &amp;"e73"),0)</f>
        <v>52031</v>
      </c>
      <c r="BG10" s="145" t="n">
        <f aca="true">IFERROR(INDIRECT("'" &amp;$C10&amp; "'!" &amp;"e74"),0)</f>
        <v>607.732</v>
      </c>
      <c r="BH10" s="145" t="n">
        <f aca="true">IFERROR(INDIRECT("'" &amp;$C10&amp; "'!" &amp;"e75"),0)</f>
        <v>0</v>
      </c>
      <c r="BI10" s="145" t="n">
        <f aca="true">IFERROR(INDIRECT("'" &amp;$C10&amp; "'!" &amp;"e76"),0)</f>
        <v>0</v>
      </c>
      <c r="BJ10" s="145" t="n">
        <f aca="true">IFERROR(INDIRECT("'" &amp;$C10&amp; "'!" &amp;"e77"),0)</f>
        <v>0</v>
      </c>
      <c r="BK10" s="145" t="n">
        <f aca="true">IFERROR(INDIRECT("'" &amp;$C10&amp; "'!" &amp;"e78"),0)</f>
        <v>0</v>
      </c>
      <c r="BL10" s="145" t="n">
        <f aca="true">IFERROR(INDIRECT("'" &amp;$C10&amp; "'!" &amp;"e79"),0)</f>
        <v>0</v>
      </c>
      <c r="BM10" s="145" t="n">
        <f aca="true">IFERROR(INDIRECT("'" &amp;$C10&amp; "'!" &amp;"e80"),0)</f>
        <v>0</v>
      </c>
      <c r="BN10" s="145" t="n">
        <f aca="true">IFERROR(INDIRECT("'" &amp;$C10&amp; "'!" &amp;"e81"),0)</f>
        <v>0</v>
      </c>
      <c r="BO10" s="145" t="n">
        <f aca="true">IFERROR(INDIRECT("'" &amp;$C10&amp; "'!" &amp;"e82"),0)</f>
        <v>0</v>
      </c>
      <c r="BP10" s="145" t="n">
        <f aca="true">IFERROR(INDIRECT("'" &amp;$C10&amp; "'!" &amp;"e83"),0)</f>
        <v>0</v>
      </c>
      <c r="BQ10" s="145" t="n">
        <f aca="true">IFERROR(INDIRECT("'" &amp;$C10&amp; "'!" &amp;"e84"),0)</f>
        <v>0</v>
      </c>
      <c r="BR10" s="145" t="n">
        <f aca="true">IFERROR(INDIRECT("'" &amp;$C10&amp; "'!" &amp;"e85"),0)</f>
        <v>0</v>
      </c>
      <c r="BS10" s="145" t="n">
        <f aca="true">IFERROR(INDIRECT("'" &amp;$C10&amp; "'!" &amp;"e86"),0)</f>
        <v>0</v>
      </c>
      <c r="BT10" s="145" t="n">
        <f aca="true">IFERROR(INDIRECT("'" &amp;$C10&amp; "'!" &amp;"e87"),0)</f>
        <v>0</v>
      </c>
      <c r="BU10" s="145" t="n">
        <f aca="true">IFERROR(INDIRECT("'" &amp;$C10&amp; "'!" &amp;"e88"),0)</f>
        <v>0</v>
      </c>
      <c r="BV10" s="145" t="n">
        <f aca="true">IFERROR(INDIRECT("'" &amp;$C10&amp; "'!" &amp;"e89"),0)</f>
        <v>0</v>
      </c>
      <c r="BW10" s="145" t="n">
        <f aca="true">IFERROR(INDIRECT("'" &amp;$C10&amp; "'!" &amp;"e90"),0)</f>
        <v>0</v>
      </c>
      <c r="BX10" s="145" t="n">
        <f aca="true">IFERROR(INDIRECT("'" &amp;$C10&amp; "'!" &amp;"e91"),0)</f>
        <v>0</v>
      </c>
      <c r="BY10" s="145" t="n">
        <f aca="true">IFERROR(INDIRECT("'" &amp;$C10&amp; "'!" &amp;"e92"),0)</f>
        <v>0</v>
      </c>
      <c r="BZ10" s="145" t="n">
        <f aca="true">IFERROR(INDIRECT("'" &amp;$C10&amp; "'!" &amp;"h73"),0)</f>
        <v>0</v>
      </c>
      <c r="CA10" s="145" t="n">
        <f aca="true">IFERROR(INDIRECT("'" &amp;$C10&amp; "'!" &amp;"h74"),0)</f>
        <v>0</v>
      </c>
      <c r="CB10" s="145" t="n">
        <f aca="true">IFERROR(INDIRECT("'" &amp;$C10&amp; "'!" &amp;"h75"),0)</f>
        <v>0</v>
      </c>
      <c r="CC10" s="145" t="n">
        <f aca="true">IFERROR(INDIRECT("'" &amp;$C10&amp; "'!" &amp;"h76"),0)</f>
        <v>0</v>
      </c>
      <c r="CD10" s="145" t="n">
        <f aca="true">IFERROR(INDIRECT("'" &amp;$C10&amp; "'!" &amp;"h77"),0)</f>
        <v>0</v>
      </c>
      <c r="CE10" s="145" t="n">
        <f aca="true">IFERROR(INDIRECT("'" &amp;$C10&amp; "'!" &amp;"h78"),0)</f>
        <v>0</v>
      </c>
      <c r="CF10" s="145" t="n">
        <f aca="true">IFERROR(INDIRECT("'" &amp;$C10&amp; "'!" &amp;"h79"),0)</f>
        <v>0</v>
      </c>
      <c r="CG10" s="145" t="n">
        <f aca="true">IFERROR(INDIRECT("'" &amp;$C10&amp; "'!" &amp;"h80"),0)</f>
        <v>0</v>
      </c>
      <c r="CH10" s="145" t="n">
        <f aca="true">IFERROR(INDIRECT("'" &amp;$C10&amp; "'!" &amp;"h81"),0)</f>
        <v>0</v>
      </c>
      <c r="CI10" s="145" t="n">
        <f aca="true">IFERROR(INDIRECT("'" &amp;$C10&amp; "'!" &amp;"h82"),0)</f>
        <v>0</v>
      </c>
      <c r="CJ10" s="145" t="n">
        <f aca="true">IFERROR(INDIRECT("'" &amp;$C10&amp; "'!" &amp;"h83"),0)</f>
        <v>50</v>
      </c>
      <c r="CK10" s="145" t="n">
        <f aca="true">IFERROR(INDIRECT("'" &amp;$C10&amp; "'!" &amp;"h84"),0)</f>
        <v>3.3</v>
      </c>
      <c r="CL10" s="145" t="n">
        <f aca="true">IFERROR(INDIRECT("'" &amp;$C10&amp; "'!" &amp;"h85"),0)</f>
        <v>8960</v>
      </c>
      <c r="CM10" s="145" t="n">
        <f aca="true">IFERROR(INDIRECT("'" &amp;$C10&amp; "'!" &amp;"h86"),0)</f>
        <v>560.81</v>
      </c>
      <c r="CN10" s="145" t="n">
        <f aca="true">IFERROR(INDIRECT("'" &amp;$C10&amp; "'!" &amp;"h87"),0)</f>
        <v>0</v>
      </c>
      <c r="CO10" s="145" t="n">
        <f aca="true">IFERROR(INDIRECT("'" &amp;$C10&amp; "'!" &amp;"h88"),0)</f>
        <v>0</v>
      </c>
      <c r="CP10" s="145" t="n">
        <f aca="true">IFERROR(INDIRECT("'" &amp;$C10&amp; "'!" &amp;"h89"),0)</f>
        <v>206.09</v>
      </c>
      <c r="CQ10" s="145" t="n">
        <f aca="true">IFERROR(INDIRECT("'" &amp;$C10&amp; "'!" &amp;"h90"),0)</f>
        <v>1711.162</v>
      </c>
      <c r="CR10" s="145" t="n">
        <f aca="true">IFERROR(INDIRECT("'" &amp;$C10&amp; "'!" &amp;"h91"),0)</f>
        <v>0</v>
      </c>
      <c r="CS10" s="145" t="n">
        <f aca="true">IFERROR(INDIRECT("'" &amp;$C10&amp; "'!" &amp;"h92"),0)</f>
        <v>0</v>
      </c>
      <c r="CT10" s="146" t="str">
        <f aca="true">IFERROR(INDIRECT("'" &amp;$C10&amp; "'!" &amp;"b96"),0)</f>
        <v>МБОУ "Вознесенская СОШ"</v>
      </c>
      <c r="CU10" s="146" t="str">
        <f aca="true">IFERROR(INDIRECT("'" &amp;$C10&amp; "'!" &amp;"c96"),0)</f>
        <v>Энергосбережение и повышения энергетической эффективности в Муниципальном бюджетном общеобразовательном учреждении  «Вознесенская  средняя школа»</v>
      </c>
      <c r="CV10" s="146" t="str">
        <f aca="true">IFERROR(INDIRECT("'" &amp;$C10&amp; "'!" &amp;"g96"),0)</f>
        <v>приказ директора от 10.02.2025 № 54-а</v>
      </c>
      <c r="CW10" s="146" t="n">
        <f aca="true">IFERROR(INDIRECT("'" &amp;$C10&amp; "'!" &amp;"h96"),0)</f>
        <v>2025</v>
      </c>
      <c r="CX10" s="146" t="n">
        <f aca="true">IFERROR(INDIRECT("'" &amp;$C10&amp; "'!" &amp;"i96"),0)</f>
        <v>2027</v>
      </c>
      <c r="CY10" s="146" t="n">
        <f aca="true">IFERROR(INDIRECT("'" &amp;$C10&amp; "'!" &amp;"j96"),0)</f>
        <v>3</v>
      </c>
      <c r="CZ10" s="146" t="str">
        <f aca="true">IFERROR(INDIRECT("'" &amp;$C10&amp; "'!" &amp;"k96"),0)</f>
        <v>да</v>
      </c>
      <c r="DA10" s="146" t="n">
        <f aca="true">IFERROR(INDIRECT("'" &amp;$C10&amp; "'!" &amp;"l96"),0)</f>
        <v>0</v>
      </c>
      <c r="DB10" s="146" t="n">
        <f aca="true">IFERROR(INDIRECT("'" &amp;$C10&amp; "'!" &amp;"m96"),0)</f>
        <v>0</v>
      </c>
      <c r="DC10" s="146" t="n">
        <f aca="true">IFERROR(INDIRECT("'" &amp;$C10&amp; "'!" &amp;"n96"),0)</f>
        <v>0</v>
      </c>
      <c r="DD10" s="146" t="n">
        <f aca="true">IFERROR(INDIRECT("'" &amp;$C10&amp; "'!" &amp;"o96"),0)</f>
        <v>0</v>
      </c>
      <c r="DE10" s="146" t="n">
        <f aca="true">IFERROR(INDIRECT("'" &amp;$C10&amp; "'!" &amp;"p96"),0)</f>
        <v>0</v>
      </c>
    </row>
    <row r="11" customFormat="false" ht="19.5" hidden="false" customHeight="true" outlineLevel="0" collapsed="false">
      <c r="A11" s="132"/>
      <c r="B11" s="143" t="str">
        <f aca="true">IF(C11=0,"",IFERROR(INDIRECT("'"&amp;$C11&amp;"'!"&amp;"C5"),"Некорректное название листа"))</f>
        <v>МБОУ Савинская средняя школа</v>
      </c>
      <c r="C11" s="144" t="s">
        <v>239</v>
      </c>
      <c r="D11" s="145" t="n">
        <f aca="true">IFERROR(INDIRECT("'"&amp;$C11&amp;"'!"&amp;"c6"),0)</f>
        <v>3722002732</v>
      </c>
      <c r="E11" s="145" t="str">
        <f aca="true">IFERROR(INDIRECT("'" &amp;$C11&amp; "'!" &amp;"c7"),0)</f>
        <v>155710, Ивановская область п.Савино ул.Садовая дом 1</v>
      </c>
      <c r="F11" s="145" t="str">
        <f aca="true">IFERROR(INDIRECT("'" &amp;$C11&amp; "'!" &amp;"c10"),0)</f>
        <v>Власова Светлана Михайловна</v>
      </c>
      <c r="G11" s="145" t="str">
        <f aca="true">IFERROR(INDIRECT("'" &amp;$C11&amp; "'!" &amp;"c11"),0)</f>
        <v>директор</v>
      </c>
      <c r="H11" s="145" t="str">
        <f aca="true">IFERROR(INDIRECT("'" &amp;$C11&amp; "'!" &amp;"c12"),0)</f>
        <v>8(49356)94514</v>
      </c>
      <c r="I11" s="145" t="str">
        <f aca="true">IFERROR(INDIRECT("'" &amp;$C11&amp; "'!" &amp;"c13"),0)</f>
        <v>savinskaya_ssh@ivreg.ru </v>
      </c>
      <c r="J11" s="145" t="n">
        <f aca="true">IFERROR(INDIRECT("'" &amp;$C11&amp; "'!" &amp;"c15"),0)</f>
        <v>0</v>
      </c>
      <c r="K11" s="145" t="n">
        <f aca="true">IFERROR(INDIRECT("'" &amp;$C11&amp; "'!" &amp;"c16"),0)</f>
        <v>0</v>
      </c>
      <c r="L11" s="145" t="n">
        <f aca="true">IFERROR(INDIRECT("'" &amp;$C11&amp; "'!" &amp;"c17"),0)</f>
        <v>0</v>
      </c>
      <c r="M11" s="145" t="str">
        <f aca="true">IFERROR(INDIRECT("'" &amp;$C11&amp; "'!" &amp;"c19"),0)</f>
        <v>Власова Светлана Михайловна</v>
      </c>
      <c r="N11" s="145" t="str">
        <f aca="true">IFERROR(INDIRECT("'" &amp;$C11&amp; "'!" &amp;"c20"),0)</f>
        <v>директор</v>
      </c>
      <c r="O11" s="145" t="str">
        <f aca="true">IFERROR(INDIRECT("'" &amp;$C11&amp; "'!" &amp;"c21"),0)</f>
        <v>8(49356)94514</v>
      </c>
      <c r="P11" s="145" t="str">
        <f aca="true">IFERROR(INDIRECT("'" &amp;$C11&amp; "'!" &amp;"c22"),0)</f>
        <v>savinskaya_ssh@ivreg.ru </v>
      </c>
      <c r="Q11" s="145" t="n">
        <f aca="true">IFERROR(INDIRECT("'" &amp;$C11&amp; "'!" &amp;"g25"),0)</f>
        <v>1</v>
      </c>
      <c r="R11" s="145" t="n">
        <f aca="true">IFERROR(INDIRECT("'" &amp;$C11&amp; "'!" &amp;"g26"),0)</f>
        <v>1</v>
      </c>
      <c r="S11" s="145" t="n">
        <f aca="true">IFERROR(INDIRECT("'" &amp;$C11&amp; "'!" &amp;"g27"),0)</f>
        <v>16534.47</v>
      </c>
      <c r="T11" s="145" t="n">
        <f aca="true">IFERROR(INDIRECT("'" &amp;$C11&amp; "'!" &amp;"g28"),0)</f>
        <v>1</v>
      </c>
      <c r="U11" s="145" t="n">
        <f aca="true">IFERROR(INDIRECT("'" &amp;$C11&amp; "'!" &amp;"g29"),0)</f>
        <v>1</v>
      </c>
      <c r="V11" s="145" t="n">
        <f aca="true">IFERROR(INDIRECT("'" &amp;$C11&amp; "'!" &amp;"g30"),0)</f>
        <v>0</v>
      </c>
      <c r="W11" s="145" t="n">
        <f aca="true">IFERROR(INDIRECT("'" &amp;$C11&amp; "'!" &amp;"g31"),0)</f>
        <v>1</v>
      </c>
      <c r="X11" s="145" t="n">
        <f aca="true">IFERROR(INDIRECT("'" &amp;$C11&amp; "'!" &amp;"g32"),0)</f>
        <v>0</v>
      </c>
      <c r="Y11" s="145" t="n">
        <f aca="true">IFERROR(INDIRECT("'" &amp;$C11&amp; "'!" &amp;"g33"),0)</f>
        <v>66</v>
      </c>
      <c r="Z11" s="145" t="n">
        <f aca="true">IFERROR(INDIRECT("'" &amp;$C11&amp; "'!" &amp;"g34"),0)</f>
        <v>0</v>
      </c>
      <c r="AA11" s="145" t="n">
        <f aca="true">IFERROR(INDIRECT("'" &amp;$C11&amp; "'!" &amp;"g35"),0)</f>
        <v>1</v>
      </c>
      <c r="AB11" s="145" t="n">
        <f aca="true">IFERROR(INDIRECT("'" &amp;$C11&amp; "'!" &amp;"g36"),0)</f>
        <v>0</v>
      </c>
      <c r="AC11" s="145" t="n">
        <f aca="true">IFERROR(INDIRECT("'" &amp;$C11&amp; "'!" &amp;"g37"),0)</f>
        <v>0</v>
      </c>
      <c r="AD11" s="145" t="n">
        <f aca="true">IFERROR(INDIRECT("'" &amp;$C11&amp; "'!" &amp;"g38"),0)</f>
        <v>1</v>
      </c>
      <c r="AE11" s="145" t="n">
        <f aca="true">IFERROR(INDIRECT("'" &amp;$C11&amp; "'!" &amp;"g42"),0)</f>
        <v>0</v>
      </c>
      <c r="AF11" s="145" t="n">
        <f aca="true">IFERROR(INDIRECT("'" &amp;$C11&amp; "'!" &amp;"g43"),0)</f>
        <v>0</v>
      </c>
      <c r="AG11" s="145" t="n">
        <f aca="true">IFERROR(INDIRECT("'"&amp;$C11&amp;"'!"&amp;"g46"),0)</f>
        <v>6</v>
      </c>
      <c r="AH11" s="145" t="n">
        <f aca="true">IFERROR(INDIRECT("'"&amp;$C11&amp;"'!"&amp;"g47"),0)</f>
        <v>1</v>
      </c>
      <c r="AI11" s="145" t="n">
        <f aca="true">IFERROR(INDIRECT("'"&amp;$C11&amp;"'!"&amp;"g48"),0)</f>
        <v>1</v>
      </c>
      <c r="AJ11" s="145" t="n">
        <f aca="true">IFERROR(INDIRECT("'"&amp;$C11&amp;"'!"&amp;"g49"),0)</f>
        <v>0</v>
      </c>
      <c r="AK11" s="145" t="n">
        <f aca="true">IFERROR(INDIRECT("'"&amp;$C11&amp;"'!"&amp;"g50"),0)</f>
        <v>0</v>
      </c>
      <c r="AL11" s="145" t="n">
        <f aca="true">IFERROR(INDIRECT("'" &amp;$C11&amp; "'!" &amp;"i46"),0)</f>
        <v>6</v>
      </c>
      <c r="AM11" s="145" t="n">
        <f aca="true">IFERROR(INDIRECT("'" &amp;$C11&amp; "'!" &amp;"i47"),0)</f>
        <v>1</v>
      </c>
      <c r="AN11" s="145" t="n">
        <f aca="true">IFERROR(INDIRECT("'" &amp;$C11&amp; "'!" &amp;"i48"),0)</f>
        <v>1</v>
      </c>
      <c r="AO11" s="145" t="n">
        <f aca="true">IFERROR(INDIRECT("'" &amp;$C11&amp; "'!" &amp;"i49"),0)</f>
        <v>0</v>
      </c>
      <c r="AP11" s="145" t="n">
        <f aca="true">IFERROR(INDIRECT("'" &amp;$C11&amp; "'!" &amp;"i50"),0)</f>
        <v>0</v>
      </c>
      <c r="AQ11" s="145" t="n">
        <f aca="true">IFERROR(INDIRECT("'" &amp;$C11&amp; "'!" &amp;"g53"),0)</f>
        <v>0</v>
      </c>
      <c r="AR11" s="145" t="n">
        <f aca="true">IFERROR(INDIRECT("'" &amp;$C11&amp; "'!" &amp;"g54"),0)</f>
        <v>0</v>
      </c>
      <c r="AS11" s="145" t="n">
        <f aca="true">IFERROR(INDIRECT("'" &amp;$C11&amp; "'!" &amp;"g55"),0)</f>
        <v>0</v>
      </c>
      <c r="AT11" s="145" t="n">
        <f aca="true">IFERROR(INDIRECT("'" &amp;$C11&amp; "'!" &amp;"g56"),0)</f>
        <v>0</v>
      </c>
      <c r="AU11" s="145" t="n">
        <f aca="true">IFERROR(INDIRECT("'" &amp;$C11&amp; "'!" &amp;"g57"),0)</f>
        <v>0</v>
      </c>
      <c r="AV11" s="145" t="n">
        <f aca="true">IFERROR(INDIRECT("'" &amp;$C11&amp; "'!" &amp;"g60"),0)</f>
        <v>2281</v>
      </c>
      <c r="AW11" s="145" t="n">
        <f aca="true">IFERROR(INDIRECT("'" &amp;$C11&amp; "'!" &amp;"g61"),0)</f>
        <v>2281</v>
      </c>
      <c r="AX11" s="145" t="n">
        <f aca="true">IFERROR(INDIRECT("'" &amp;$C11&amp; "'!" &amp;"g62"),0)</f>
        <v>2281</v>
      </c>
      <c r="AY11" s="145" t="n">
        <f aca="true">IFERROR(INDIRECT("'" &amp;$C11&amp; "'!" &amp;"i60"),0)</f>
        <v>39</v>
      </c>
      <c r="AZ11" s="145" t="n">
        <f aca="true">IFERROR(INDIRECT("'" &amp;$C11&amp; "'!" &amp;"i61"),0)</f>
        <v>39</v>
      </c>
      <c r="BA11" s="145" t="n">
        <f aca="true">IFERROR(INDIRECT("'" &amp;$C11&amp; "'!" &amp;"i62"),0)</f>
        <v>39</v>
      </c>
      <c r="BB11" s="145" t="n">
        <f aca="true">IFERROR(INDIRECT("'" &amp;$C11&amp; "'!" &amp;"g66"),0)</f>
        <v>0</v>
      </c>
      <c r="BC11" s="145" t="n">
        <f aca="true">IFERROR(INDIRECT("'" &amp;$C11&amp; "'!" &amp;"g67"),0)</f>
        <v>0</v>
      </c>
      <c r="BD11" s="145" t="n">
        <f aca="true">IFERROR(INDIRECT("'" &amp;$C11&amp; "'!" &amp;"g69"),0)</f>
        <v>0</v>
      </c>
      <c r="BE11" s="145" t="n">
        <f aca="true">IFERROR(INDIRECT("'" &amp;$C11&amp; "'!" &amp;"g70"),0)</f>
        <v>0</v>
      </c>
      <c r="BF11" s="145" t="n">
        <f aca="true">IFERROR(INDIRECT("'" &amp;$C11&amp; "'!" &amp;"e73"),0)</f>
        <v>122578</v>
      </c>
      <c r="BG11" s="145" t="n">
        <f aca="true">IFERROR(INDIRECT("'" &amp;$C11&amp; "'!" &amp;"e74"),0)</f>
        <v>1325.668</v>
      </c>
      <c r="BH11" s="145" t="n">
        <f aca="true">IFERROR(INDIRECT("'" &amp;$C11&amp; "'!" &amp;"e75"),0)</f>
        <v>1005.304</v>
      </c>
      <c r="BI11" s="145" t="n">
        <f aca="true">IFERROR(INDIRECT("'" &amp;$C11&amp; "'!" &amp;"e76"),0)</f>
        <v>4030.923</v>
      </c>
      <c r="BJ11" s="145" t="n">
        <f aca="true">IFERROR(INDIRECT("'" &amp;$C11&amp; "'!" &amp;"e77"),0)</f>
        <v>2310</v>
      </c>
      <c r="BK11" s="145" t="n">
        <f aca="true">IFERROR(INDIRECT("'" &amp;$C11&amp; "'!" &amp;"e78"),0)</f>
        <v>111.571</v>
      </c>
      <c r="BL11" s="145" t="n">
        <f aca="true">IFERROR(INDIRECT("'" &amp;$C11&amp; "'!" &amp;"e79"),0)</f>
        <v>0</v>
      </c>
      <c r="BM11" s="145" t="n">
        <f aca="true">IFERROR(INDIRECT("'" &amp;$C11&amp; "'!" &amp;"e80"),0)</f>
        <v>0</v>
      </c>
      <c r="BN11" s="145" t="n">
        <f aca="true">IFERROR(INDIRECT("'" &amp;$C11&amp; "'!" &amp;"e81"),0)</f>
        <v>0</v>
      </c>
      <c r="BO11" s="145" t="n">
        <f aca="true">IFERROR(INDIRECT("'" &amp;$C11&amp; "'!" &amp;"e82"),0)</f>
        <v>0</v>
      </c>
      <c r="BP11" s="145" t="n">
        <f aca="true">IFERROR(INDIRECT("'" &amp;$C11&amp; "'!" &amp;"e83"),0)</f>
        <v>0</v>
      </c>
      <c r="BQ11" s="145" t="n">
        <f aca="true">IFERROR(INDIRECT("'" &amp;$C11&amp; "'!" &amp;"e84"),0)</f>
        <v>0</v>
      </c>
      <c r="BR11" s="145" t="n">
        <f aca="true">IFERROR(INDIRECT("'" &amp;$C11&amp; "'!" &amp;"e85"),0)</f>
        <v>0</v>
      </c>
      <c r="BS11" s="145" t="n">
        <f aca="true">IFERROR(INDIRECT("'" &amp;$C11&amp; "'!" &amp;"e86"),0)</f>
        <v>0</v>
      </c>
      <c r="BT11" s="145" t="n">
        <f aca="true">IFERROR(INDIRECT("'" &amp;$C11&amp; "'!" &amp;"e87"),0)</f>
        <v>0</v>
      </c>
      <c r="BU11" s="145" t="n">
        <f aca="true">IFERROR(INDIRECT("'" &amp;$C11&amp; "'!" &amp;"e88"),0)</f>
        <v>0</v>
      </c>
      <c r="BV11" s="145" t="n">
        <f aca="true">IFERROR(INDIRECT("'" &amp;$C11&amp; "'!" &amp;"e89"),0)</f>
        <v>0</v>
      </c>
      <c r="BW11" s="145" t="n">
        <f aca="true">IFERROR(INDIRECT("'" &amp;$C11&amp; "'!" &amp;"e90"),0)</f>
        <v>0</v>
      </c>
      <c r="BX11" s="145" t="n">
        <f aca="true">IFERROR(INDIRECT("'" &amp;$C11&amp; "'!" &amp;"e91"),0)</f>
        <v>0</v>
      </c>
      <c r="BY11" s="145" t="n">
        <f aca="true">IFERROR(INDIRECT("'" &amp;$C11&amp; "'!" &amp;"e92"),0)</f>
        <v>0</v>
      </c>
      <c r="BZ11" s="145" t="n">
        <f aca="true">IFERROR(INDIRECT("'" &amp;$C11&amp; "'!" &amp;"h73"),0)</f>
        <v>0</v>
      </c>
      <c r="CA11" s="145" t="n">
        <f aca="true">IFERROR(INDIRECT("'" &amp;$C11&amp; "'!" &amp;"h74"),0)</f>
        <v>0</v>
      </c>
      <c r="CB11" s="145" t="n">
        <f aca="true">IFERROR(INDIRECT("'" &amp;$C11&amp; "'!" &amp;"h75"),0)</f>
        <v>0</v>
      </c>
      <c r="CC11" s="145" t="n">
        <f aca="true">IFERROR(INDIRECT("'" &amp;$C11&amp; "'!" &amp;"h76"),0)</f>
        <v>0</v>
      </c>
      <c r="CD11" s="145" t="n">
        <f aca="true">IFERROR(INDIRECT("'" &amp;$C11&amp; "'!" &amp;"h77"),0)</f>
        <v>0</v>
      </c>
      <c r="CE11" s="145" t="n">
        <f aca="true">IFERROR(INDIRECT("'" &amp;$C11&amp; "'!" &amp;"h78"),0)</f>
        <v>0</v>
      </c>
      <c r="CF11" s="145" t="n">
        <f aca="true">IFERROR(INDIRECT("'" &amp;$C11&amp; "'!" &amp;"h79"),0)</f>
        <v>0</v>
      </c>
      <c r="CG11" s="145" t="n">
        <f aca="true">IFERROR(INDIRECT("'" &amp;$C11&amp; "'!" &amp;"h80"),0)</f>
        <v>0</v>
      </c>
      <c r="CH11" s="145" t="n">
        <f aca="true">IFERROR(INDIRECT("'" &amp;$C11&amp; "'!" &amp;"h81"),0)</f>
        <v>0</v>
      </c>
      <c r="CI11" s="145" t="n">
        <f aca="true">IFERROR(INDIRECT("'" &amp;$C11&amp; "'!" &amp;"h82"),0)</f>
        <v>0</v>
      </c>
      <c r="CJ11" s="145" t="n">
        <f aca="true">IFERROR(INDIRECT("'" &amp;$C11&amp; "'!" &amp;"h83"),0)</f>
        <v>0</v>
      </c>
      <c r="CK11" s="145" t="n">
        <f aca="true">IFERROR(INDIRECT("'" &amp;$C11&amp; "'!" &amp;"h84"),0)</f>
        <v>0</v>
      </c>
      <c r="CL11" s="145" t="n">
        <f aca="true">IFERROR(INDIRECT("'" &amp;$C11&amp; "'!" &amp;"h85"),0)</f>
        <v>8039.18</v>
      </c>
      <c r="CM11" s="145" t="n">
        <f aca="true">IFERROR(INDIRECT("'" &amp;$C11&amp; "'!" &amp;"h86"),0)</f>
        <v>524.881</v>
      </c>
      <c r="CN11" s="145" t="n">
        <f aca="true">IFERROR(INDIRECT("'" &amp;$C11&amp; "'!" &amp;"h87"),0)</f>
        <v>0</v>
      </c>
      <c r="CO11" s="145" t="n">
        <f aca="true">IFERROR(INDIRECT("'" &amp;$C11&amp; "'!" &amp;"h88"),0)</f>
        <v>0</v>
      </c>
      <c r="CP11" s="145" t="n">
        <f aca="true">IFERROR(INDIRECT("'" &amp;$C11&amp; "'!" &amp;"h89"),0)</f>
        <v>0</v>
      </c>
      <c r="CQ11" s="145" t="n">
        <f aca="true">IFERROR(INDIRECT("'" &amp;$C11&amp; "'!" &amp;"h90"),0)</f>
        <v>0</v>
      </c>
      <c r="CR11" s="145" t="n">
        <f aca="true">IFERROR(INDIRECT("'" &amp;$C11&amp; "'!" &amp;"h91"),0)</f>
        <v>0</v>
      </c>
      <c r="CS11" s="145" t="n">
        <f aca="true">IFERROR(INDIRECT("'" &amp;$C11&amp; "'!" &amp;"h92"),0)</f>
        <v>0</v>
      </c>
      <c r="CT11" s="146" t="str">
        <f aca="true">IFERROR(INDIRECT("'" &amp;$C11&amp; "'!" &amp;"b96"),0)</f>
        <v>МБОУ Савинская средняя школа</v>
      </c>
      <c r="CU11" s="146" t="str">
        <f aca="true">IFERROR(INDIRECT("'" &amp;$C11&amp; "'!" &amp;"c96"),0)</f>
        <v>«Энергосбережение и повышения энергети-ческой эффективности  муниципального бюджетного общеобразовательного учреждения Савинской средней школе»</v>
      </c>
      <c r="CV11" s="146" t="str">
        <f aca="true">IFERROR(INDIRECT("'" &amp;$C11&amp; "'!" &amp;"g96"),0)</f>
        <v>приказ директора от 28.02.2025 № 37</v>
      </c>
      <c r="CW11" s="146" t="n">
        <f aca="true">IFERROR(INDIRECT("'" &amp;$C11&amp; "'!" &amp;"h96"),0)</f>
        <v>2025</v>
      </c>
      <c r="CX11" s="146" t="n">
        <f aca="true">IFERROR(INDIRECT("'" &amp;$C11&amp; "'!" &amp;"i96"),0)</f>
        <v>2027</v>
      </c>
      <c r="CY11" s="146" t="n">
        <f aca="true">IFERROR(INDIRECT("'" &amp;$C11&amp; "'!" &amp;"j96"),0)</f>
        <v>3</v>
      </c>
      <c r="CZ11" s="146" t="str">
        <f aca="true">IFERROR(INDIRECT("'" &amp;$C11&amp; "'!" &amp;"k96"),0)</f>
        <v>да</v>
      </c>
      <c r="DA11" s="146" t="n">
        <f aca="true">IFERROR(INDIRECT("'" &amp;$C11&amp; "'!" &amp;"l96"),0)</f>
        <v>0</v>
      </c>
      <c r="DB11" s="146" t="n">
        <f aca="true">IFERROR(INDIRECT("'" &amp;$C11&amp; "'!" &amp;"m96"),0)</f>
        <v>0</v>
      </c>
      <c r="DC11" s="146" t="n">
        <f aca="true">IFERROR(INDIRECT("'" &amp;$C11&amp; "'!" &amp;"n96"),0)</f>
        <v>0</v>
      </c>
      <c r="DD11" s="146" t="n">
        <f aca="true">IFERROR(INDIRECT("'" &amp;$C11&amp; "'!" &amp;"o96"),0)</f>
        <v>0</v>
      </c>
      <c r="DE11" s="146" t="n">
        <f aca="true">IFERROR(INDIRECT("'" &amp;$C11&amp; "'!" &amp;"p96"),0)</f>
        <v>0</v>
      </c>
    </row>
    <row r="12" customFormat="false" ht="19.5" hidden="false" customHeight="true" outlineLevel="0" collapsed="false">
      <c r="A12" s="132"/>
      <c r="B12" s="143" t="str">
        <f aca="true">IF(C12=0,"",IFERROR(INDIRECT("'"&amp;$C12&amp;"'!"&amp;"C5"),"Некорректное название листа"))</f>
        <v>МБУДО ЦДО</v>
      </c>
      <c r="C12" s="144" t="s">
        <v>240</v>
      </c>
      <c r="D12" s="145" t="n">
        <f aca="true">IFERROR(INDIRECT("'"&amp;$C12&amp;"'!"&amp;"c6"),0)</f>
        <v>3722003133</v>
      </c>
      <c r="E12" s="145" t="str">
        <f aca="true">IFERROR(INDIRECT("'" &amp;$C12&amp; "'!" &amp;"c7"),0)</f>
        <v>155710, Ивановская обл, Савинский район, п. Савино ул. Первомайская д.9</v>
      </c>
      <c r="F12" s="145" t="str">
        <f aca="true">IFERROR(INDIRECT("'" &amp;$C12&amp; "'!" &amp;"c10"),0)</f>
        <v>Филатова Елена Николаевна</v>
      </c>
      <c r="G12" s="145" t="str">
        <f aca="true">IFERROR(INDIRECT("'" &amp;$C12&amp; "'!" &amp;"c11"),0)</f>
        <v>директор</v>
      </c>
      <c r="H12" s="145" t="str">
        <f aca="true">IFERROR(INDIRECT("'" &amp;$C12&amp; "'!" &amp;"c12"),0)</f>
        <v>8 (49356)9-13-45</v>
      </c>
      <c r="I12" s="145" t="str">
        <f aca="true">IFERROR(INDIRECT("'" &amp;$C12&amp; "'!" &amp;"c13"),0)</f>
        <v>cdo_savino@ivreg.ru</v>
      </c>
      <c r="J12" s="145" t="n">
        <f aca="true">IFERROR(INDIRECT("'" &amp;$C12&amp; "'!" &amp;"c15"),0)</f>
        <v>0</v>
      </c>
      <c r="K12" s="145" t="n">
        <f aca="true">IFERROR(INDIRECT("'" &amp;$C12&amp; "'!" &amp;"c16"),0)</f>
        <v>0</v>
      </c>
      <c r="L12" s="145" t="n">
        <f aca="true">IFERROR(INDIRECT("'" &amp;$C12&amp; "'!" &amp;"c17"),0)</f>
        <v>0</v>
      </c>
      <c r="M12" s="145" t="str">
        <f aca="true">IFERROR(INDIRECT("'" &amp;$C12&amp; "'!" &amp;"c19"),0)</f>
        <v>Филатова Елена Николаевна</v>
      </c>
      <c r="N12" s="145" t="str">
        <f aca="true">IFERROR(INDIRECT("'" &amp;$C12&amp; "'!" &amp;"c20"),0)</f>
        <v>директор</v>
      </c>
      <c r="O12" s="145" t="str">
        <f aca="true">IFERROR(INDIRECT("'" &amp;$C12&amp; "'!" &amp;"c21"),0)</f>
        <v>8 (49356)9-13-45</v>
      </c>
      <c r="P12" s="145" t="str">
        <f aca="true">IFERROR(INDIRECT("'" &amp;$C12&amp; "'!" &amp;"c22"),0)</f>
        <v>cdo_savino@ivreg.ru</v>
      </c>
      <c r="Q12" s="145" t="n">
        <f aca="true">IFERROR(INDIRECT("'" &amp;$C12&amp; "'!" &amp;"g25"),0)</f>
        <v>1</v>
      </c>
      <c r="R12" s="145" t="n">
        <f aca="true">IFERROR(INDIRECT("'" &amp;$C12&amp; "'!" &amp;"g26"),0)</f>
        <v>1</v>
      </c>
      <c r="S12" s="145" t="n">
        <f aca="true">IFERROR(INDIRECT("'" &amp;$C12&amp; "'!" &amp;"g27"),0)</f>
        <v>0</v>
      </c>
      <c r="T12" s="145" t="n">
        <f aca="true">IFERROR(INDIRECT("'" &amp;$C12&amp; "'!" &amp;"g28"),0)</f>
        <v>0</v>
      </c>
      <c r="U12" s="145" t="n">
        <f aca="true">IFERROR(INDIRECT("'" &amp;$C12&amp; "'!" &amp;"g29"),0)</f>
        <v>0</v>
      </c>
      <c r="V12" s="145" t="n">
        <f aca="true">IFERROR(INDIRECT("'" &amp;$C12&amp; "'!" &amp;"g30"),0)</f>
        <v>0</v>
      </c>
      <c r="W12" s="145" t="n">
        <f aca="true">IFERROR(INDIRECT("'" &amp;$C12&amp; "'!" &amp;"g31"),0)</f>
        <v>0</v>
      </c>
      <c r="X12" s="145" t="n">
        <f aca="true">IFERROR(INDIRECT("'" &amp;$C12&amp; "'!" &amp;"g32"),0)</f>
        <v>0</v>
      </c>
      <c r="Y12" s="145" t="n">
        <f aca="true">IFERROR(INDIRECT("'" &amp;$C12&amp; "'!" &amp;"g33"),0)</f>
        <v>10</v>
      </c>
      <c r="Z12" s="145" t="n">
        <f aca="true">IFERROR(INDIRECT("'" &amp;$C12&amp; "'!" &amp;"g34"),0)</f>
        <v>0</v>
      </c>
      <c r="AA12" s="145" t="n">
        <f aca="true">IFERROR(INDIRECT("'" &amp;$C12&amp; "'!" &amp;"g35"),0)</f>
        <v>1</v>
      </c>
      <c r="AB12" s="145" t="n">
        <f aca="true">IFERROR(INDIRECT("'" &amp;$C12&amp; "'!" &amp;"g36"),0)</f>
        <v>0</v>
      </c>
      <c r="AC12" s="145" t="n">
        <f aca="true">IFERROR(INDIRECT("'" &amp;$C12&amp; "'!" &amp;"g37"),0)</f>
        <v>0</v>
      </c>
      <c r="AD12" s="145" t="n">
        <f aca="true">IFERROR(INDIRECT("'" &amp;$C12&amp; "'!" &amp;"g38"),0)</f>
        <v>1</v>
      </c>
      <c r="AE12" s="145" t="n">
        <f aca="true">IFERROR(INDIRECT("'" &amp;$C12&amp; "'!" &amp;"g42"),0)</f>
        <v>0</v>
      </c>
      <c r="AF12" s="145" t="n">
        <f aca="true">IFERROR(INDIRECT("'" &amp;$C12&amp; "'!" &amp;"g43"),0)</f>
        <v>0</v>
      </c>
      <c r="AG12" s="145" t="n">
        <f aca="true">IFERROR(INDIRECT("'"&amp;$C12&amp;"'!"&amp;"g46"),0)</f>
        <v>0</v>
      </c>
      <c r="AH12" s="145" t="n">
        <f aca="true">IFERROR(INDIRECT("'"&amp;$C12&amp;"'!"&amp;"g47"),0)</f>
        <v>0</v>
      </c>
      <c r="AI12" s="145" t="n">
        <f aca="true">IFERROR(INDIRECT("'"&amp;$C12&amp;"'!"&amp;"g48"),0)</f>
        <v>0</v>
      </c>
      <c r="AJ12" s="145" t="n">
        <f aca="true">IFERROR(INDIRECT("'"&amp;$C12&amp;"'!"&amp;"g49"),0)</f>
        <v>0</v>
      </c>
      <c r="AK12" s="145" t="n">
        <f aca="true">IFERROR(INDIRECT("'"&amp;$C12&amp;"'!"&amp;"g50"),0)</f>
        <v>0</v>
      </c>
      <c r="AL12" s="145" t="n">
        <f aca="true">IFERROR(INDIRECT("'" &amp;$C12&amp; "'!" &amp;"i46"),0)</f>
        <v>0</v>
      </c>
      <c r="AM12" s="145" t="n">
        <f aca="true">IFERROR(INDIRECT("'" &amp;$C12&amp; "'!" &amp;"i47"),0)</f>
        <v>0</v>
      </c>
      <c r="AN12" s="145" t="n">
        <f aca="true">IFERROR(INDIRECT("'" &amp;$C12&amp; "'!" &amp;"i48"),0)</f>
        <v>0</v>
      </c>
      <c r="AO12" s="145" t="n">
        <f aca="true">IFERROR(INDIRECT("'" &amp;$C12&amp; "'!" &amp;"i49"),0)</f>
        <v>0</v>
      </c>
      <c r="AP12" s="145" t="n">
        <f aca="true">IFERROR(INDIRECT("'" &amp;$C12&amp; "'!" &amp;"i50"),0)</f>
        <v>0</v>
      </c>
      <c r="AQ12" s="145" t="n">
        <f aca="true">IFERROR(INDIRECT("'" &amp;$C12&amp; "'!" &amp;"g53"),0)</f>
        <v>0</v>
      </c>
      <c r="AR12" s="145" t="n">
        <f aca="true">IFERROR(INDIRECT("'" &amp;$C12&amp; "'!" &amp;"g54"),0)</f>
        <v>0</v>
      </c>
      <c r="AS12" s="145" t="n">
        <f aca="true">IFERROR(INDIRECT("'" &amp;$C12&amp; "'!" &amp;"g55"),0)</f>
        <v>0</v>
      </c>
      <c r="AT12" s="145" t="n">
        <f aca="true">IFERROR(INDIRECT("'" &amp;$C12&amp; "'!" &amp;"g56"),0)</f>
        <v>0</v>
      </c>
      <c r="AU12" s="145" t="n">
        <f aca="true">IFERROR(INDIRECT("'" &amp;$C12&amp; "'!" &amp;"g57"),0)</f>
        <v>0</v>
      </c>
      <c r="AV12" s="145" t="n">
        <f aca="true">IFERROR(INDIRECT("'" &amp;$C12&amp; "'!" &amp;"g60"),0)</f>
        <v>0</v>
      </c>
      <c r="AW12" s="145" t="n">
        <f aca="true">IFERROR(INDIRECT("'" &amp;$C12&amp; "'!" &amp;"g61"),0)</f>
        <v>0</v>
      </c>
      <c r="AX12" s="145" t="n">
        <f aca="true">IFERROR(INDIRECT("'" &amp;$C12&amp; "'!" &amp;"g62"),0)</f>
        <v>0</v>
      </c>
      <c r="AY12" s="145" t="n">
        <f aca="true">IFERROR(INDIRECT("'" &amp;$C12&amp; "'!" &amp;"i60"),0)</f>
        <v>0</v>
      </c>
      <c r="AZ12" s="145" t="n">
        <f aca="true">IFERROR(INDIRECT("'" &amp;$C12&amp; "'!" &amp;"i61"),0)</f>
        <v>0</v>
      </c>
      <c r="BA12" s="145" t="n">
        <f aca="true">IFERROR(INDIRECT("'" &amp;$C12&amp; "'!" &amp;"i62"),0)</f>
        <v>0</v>
      </c>
      <c r="BB12" s="145" t="n">
        <f aca="true">IFERROR(INDIRECT("'" &amp;$C12&amp; "'!" &amp;"g66"),0)</f>
        <v>0</v>
      </c>
      <c r="BC12" s="145" t="n">
        <f aca="true">IFERROR(INDIRECT("'" &amp;$C12&amp; "'!" &amp;"g67"),0)</f>
        <v>0</v>
      </c>
      <c r="BD12" s="145" t="n">
        <f aca="true">IFERROR(INDIRECT("'" &amp;$C12&amp; "'!" &amp;"g69"),0)</f>
        <v>0</v>
      </c>
      <c r="BE12" s="145" t="n">
        <f aca="true">IFERROR(INDIRECT("'" &amp;$C12&amp; "'!" &amp;"g70"),0)</f>
        <v>0</v>
      </c>
      <c r="BF12" s="145" t="n">
        <f aca="true">IFERROR(INDIRECT("'" &amp;$C12&amp; "'!" &amp;"e73"),0)</f>
        <v>0</v>
      </c>
      <c r="BG12" s="145" t="n">
        <f aca="true">IFERROR(INDIRECT("'" &amp;$C12&amp; "'!" &amp;"e74"),0)</f>
        <v>0</v>
      </c>
      <c r="BH12" s="145" t="n">
        <f aca="true">IFERROR(INDIRECT("'" &amp;$C12&amp; "'!" &amp;"e75"),0)</f>
        <v>0</v>
      </c>
      <c r="BI12" s="145" t="n">
        <f aca="true">IFERROR(INDIRECT("'" &amp;$C12&amp; "'!" &amp;"e76"),0)</f>
        <v>0</v>
      </c>
      <c r="BJ12" s="145" t="n">
        <f aca="true">IFERROR(INDIRECT("'" &amp;$C12&amp; "'!" &amp;"e77"),0)</f>
        <v>0</v>
      </c>
      <c r="BK12" s="145" t="n">
        <f aca="true">IFERROR(INDIRECT("'" &amp;$C12&amp; "'!" &amp;"e78"),0)</f>
        <v>0</v>
      </c>
      <c r="BL12" s="145" t="n">
        <f aca="true">IFERROR(INDIRECT("'" &amp;$C12&amp; "'!" &amp;"e79"),0)</f>
        <v>0</v>
      </c>
      <c r="BM12" s="145" t="n">
        <f aca="true">IFERROR(INDIRECT("'" &amp;$C12&amp; "'!" &amp;"e80"),0)</f>
        <v>0</v>
      </c>
      <c r="BN12" s="145" t="n">
        <f aca="true">IFERROR(INDIRECT("'" &amp;$C12&amp; "'!" &amp;"e81"),0)</f>
        <v>0</v>
      </c>
      <c r="BO12" s="145" t="n">
        <f aca="true">IFERROR(INDIRECT("'" &amp;$C12&amp; "'!" &amp;"e82"),0)</f>
        <v>0</v>
      </c>
      <c r="BP12" s="145" t="n">
        <f aca="true">IFERROR(INDIRECT("'" &amp;$C12&amp; "'!" &amp;"e83"),0)</f>
        <v>0</v>
      </c>
      <c r="BQ12" s="145" t="n">
        <f aca="true">IFERROR(INDIRECT("'" &amp;$C12&amp; "'!" &amp;"e84"),0)</f>
        <v>0</v>
      </c>
      <c r="BR12" s="145" t="n">
        <f aca="true">IFERROR(INDIRECT("'" &amp;$C12&amp; "'!" &amp;"e85"),0)</f>
        <v>0</v>
      </c>
      <c r="BS12" s="145" t="n">
        <f aca="true">IFERROR(INDIRECT("'" &amp;$C12&amp; "'!" &amp;"e86"),0)</f>
        <v>0</v>
      </c>
      <c r="BT12" s="145" t="n">
        <f aca="true">IFERROR(INDIRECT("'" &amp;$C12&amp; "'!" &amp;"e87"),0)</f>
        <v>0</v>
      </c>
      <c r="BU12" s="145" t="n">
        <f aca="true">IFERROR(INDIRECT("'" &amp;$C12&amp; "'!" &amp;"e88"),0)</f>
        <v>0</v>
      </c>
      <c r="BV12" s="145" t="n">
        <f aca="true">IFERROR(INDIRECT("'" &amp;$C12&amp; "'!" &amp;"e89"),0)</f>
        <v>0</v>
      </c>
      <c r="BW12" s="145" t="n">
        <f aca="true">IFERROR(INDIRECT("'" &amp;$C12&amp; "'!" &amp;"e90"),0)</f>
        <v>0</v>
      </c>
      <c r="BX12" s="145" t="n">
        <f aca="true">IFERROR(INDIRECT("'" &amp;$C12&amp; "'!" &amp;"e91"),0)</f>
        <v>0</v>
      </c>
      <c r="BY12" s="145" t="n">
        <f aca="true">IFERROR(INDIRECT("'" &amp;$C12&amp; "'!" &amp;"e92"),0)</f>
        <v>0</v>
      </c>
      <c r="BZ12" s="145" t="n">
        <f aca="true">IFERROR(INDIRECT("'" &amp;$C12&amp; "'!" &amp;"h73"),0)</f>
        <v>0</v>
      </c>
      <c r="CA12" s="145" t="n">
        <f aca="true">IFERROR(INDIRECT("'" &amp;$C12&amp; "'!" &amp;"h74"),0)</f>
        <v>0</v>
      </c>
      <c r="CB12" s="145" t="n">
        <f aca="true">IFERROR(INDIRECT("'" &amp;$C12&amp; "'!" &amp;"h75"),0)</f>
        <v>0</v>
      </c>
      <c r="CC12" s="145" t="n">
        <f aca="true">IFERROR(INDIRECT("'" &amp;$C12&amp; "'!" &amp;"h76"),0)</f>
        <v>0</v>
      </c>
      <c r="CD12" s="145" t="n">
        <f aca="true">IFERROR(INDIRECT("'" &amp;$C12&amp; "'!" &amp;"h77"),0)</f>
        <v>0</v>
      </c>
      <c r="CE12" s="145" t="n">
        <f aca="true">IFERROR(INDIRECT("'" &amp;$C12&amp; "'!" &amp;"h78"),0)</f>
        <v>0</v>
      </c>
      <c r="CF12" s="145" t="n">
        <f aca="true">IFERROR(INDIRECT("'" &amp;$C12&amp; "'!" &amp;"h79"),0)</f>
        <v>0</v>
      </c>
      <c r="CG12" s="145" t="n">
        <f aca="true">IFERROR(INDIRECT("'" &amp;$C12&amp; "'!" &amp;"h80"),0)</f>
        <v>0</v>
      </c>
      <c r="CH12" s="145" t="n">
        <f aca="true">IFERROR(INDIRECT("'" &amp;$C12&amp; "'!" &amp;"h81"),0)</f>
        <v>0</v>
      </c>
      <c r="CI12" s="145" t="n">
        <f aca="true">IFERROR(INDIRECT("'" &amp;$C12&amp; "'!" &amp;"h82"),0)</f>
        <v>0</v>
      </c>
      <c r="CJ12" s="145" t="n">
        <f aca="true">IFERROR(INDIRECT("'" &amp;$C12&amp; "'!" &amp;"h83"),0)</f>
        <v>0</v>
      </c>
      <c r="CK12" s="145" t="n">
        <f aca="true">IFERROR(INDIRECT("'" &amp;$C12&amp; "'!" &amp;"h84"),0)</f>
        <v>0</v>
      </c>
      <c r="CL12" s="145" t="n">
        <f aca="true">IFERROR(INDIRECT("'" &amp;$C12&amp; "'!" &amp;"h85"),0)</f>
        <v>0</v>
      </c>
      <c r="CM12" s="145" t="n">
        <f aca="true">IFERROR(INDIRECT("'" &amp;$C12&amp; "'!" &amp;"h86"),0)</f>
        <v>0</v>
      </c>
      <c r="CN12" s="145" t="n">
        <f aca="true">IFERROR(INDIRECT("'" &amp;$C12&amp; "'!" &amp;"h87"),0)</f>
        <v>0</v>
      </c>
      <c r="CO12" s="145" t="n">
        <f aca="true">IFERROR(INDIRECT("'" &amp;$C12&amp; "'!" &amp;"h88"),0)</f>
        <v>0</v>
      </c>
      <c r="CP12" s="145" t="n">
        <f aca="true">IFERROR(INDIRECT("'" &amp;$C12&amp; "'!" &amp;"h89"),0)</f>
        <v>0</v>
      </c>
      <c r="CQ12" s="145" t="n">
        <f aca="true">IFERROR(INDIRECT("'" &amp;$C12&amp; "'!" &amp;"h90"),0)</f>
        <v>0</v>
      </c>
      <c r="CR12" s="145" t="n">
        <f aca="true">IFERROR(INDIRECT("'" &amp;$C12&amp; "'!" &amp;"h91"),0)</f>
        <v>0</v>
      </c>
      <c r="CS12" s="145" t="n">
        <f aca="true">IFERROR(INDIRECT("'" &amp;$C12&amp; "'!" &amp;"h92"),0)</f>
        <v>0</v>
      </c>
      <c r="CT12" s="146" t="str">
        <f aca="true">IFERROR(INDIRECT("'" &amp;$C12&amp; "'!" &amp;"b96"),0)</f>
        <v>МБУДО ЦДО</v>
      </c>
      <c r="CU12" s="146" t="str">
        <f aca="true">IFERROR(INDIRECT("'" &amp;$C12&amp; "'!" &amp;"c96"),0)</f>
        <v>Энергосбережение и повышение энергетической эффективности в  МБУДО ЦДО</v>
      </c>
      <c r="CV12" s="146" t="str">
        <f aca="true">IFERROR(INDIRECT("'" &amp;$C12&amp; "'!" &amp;"g96"),0)</f>
        <v>приказ от 11.02.2025 № 9</v>
      </c>
      <c r="CW12" s="146" t="n">
        <f aca="true">IFERROR(INDIRECT("'" &amp;$C12&amp; "'!" &amp;"h96"),0)</f>
        <v>2025</v>
      </c>
      <c r="CX12" s="146" t="n">
        <f aca="true">IFERROR(INDIRECT("'" &amp;$C12&amp; "'!" &amp;"i96"),0)</f>
        <v>2029</v>
      </c>
      <c r="CY12" s="146" t="n">
        <f aca="true">IFERROR(INDIRECT("'" &amp;$C12&amp; "'!" &amp;"j96"),0)</f>
        <v>5</v>
      </c>
      <c r="CZ12" s="146" t="str">
        <f aca="true">IFERROR(INDIRECT("'" &amp;$C12&amp; "'!" &amp;"k96"),0)</f>
        <v>да</v>
      </c>
      <c r="DA12" s="146" t="n">
        <f aca="true">IFERROR(INDIRECT("'" &amp;$C12&amp; "'!" &amp;"l96"),0)</f>
        <v>0</v>
      </c>
      <c r="DB12" s="146" t="n">
        <f aca="true">IFERROR(INDIRECT("'" &amp;$C12&amp; "'!" &amp;"m96"),0)</f>
        <v>0</v>
      </c>
      <c r="DC12" s="146" t="n">
        <f aca="true">IFERROR(INDIRECT("'" &amp;$C12&amp; "'!" &amp;"n96"),0)</f>
        <v>0</v>
      </c>
      <c r="DD12" s="146" t="n">
        <f aca="true">IFERROR(INDIRECT("'" &amp;$C12&amp; "'!" &amp;"o96"),0)</f>
        <v>0</v>
      </c>
      <c r="DE12" s="146" t="n">
        <f aca="true">IFERROR(INDIRECT("'" &amp;$C12&amp; "'!" &amp;"p96"),0)</f>
        <v>0</v>
      </c>
    </row>
    <row r="13" customFormat="false" ht="19.5" hidden="false" customHeight="true" outlineLevel="0" collapsed="false">
      <c r="A13" s="132"/>
      <c r="B13" s="143" t="str">
        <f aca="true">IF(C13=0,"",IFERROR(INDIRECT("'"&amp;$C13&amp;"'!"&amp;"C5"),"Некорректное название листа"))</f>
        <v>Муниципальное бюджетное учреждение "Савинский спортивный комплекс "Атлант""</v>
      </c>
      <c r="C13" s="144" t="s">
        <v>241</v>
      </c>
      <c r="D13" s="145" t="n">
        <f aca="true">IFERROR(INDIRECT("'"&amp;$C13&amp;"'!"&amp;"c6"),0)</f>
        <v>3722003091</v>
      </c>
      <c r="E13" s="145" t="str">
        <f aca="true">IFERROR(INDIRECT("'" &amp;$C13&amp; "'!" &amp;"c7"),0)</f>
        <v>155710 Ивановская обл. Савинский р-н, д.Шестуниха, ул.Молодежная, 12</v>
      </c>
      <c r="F13" s="145" t="str">
        <f aca="true">IFERROR(INDIRECT("'" &amp;$C13&amp; "'!" &amp;"c10"),0)</f>
        <v>Романов Андрей Александрович</v>
      </c>
      <c r="G13" s="145" t="str">
        <f aca="true">IFERROR(INDIRECT("'" &amp;$C13&amp; "'!" &amp;"c11"),0)</f>
        <v>электрик</v>
      </c>
      <c r="H13" s="145" t="str">
        <f aca="true">IFERROR(INDIRECT("'" &amp;$C13&amp; "'!" &amp;"c12"),0)</f>
        <v>8(49356)91658</v>
      </c>
      <c r="I13" s="145" t="str">
        <f aca="true">IFERROR(INDIRECT("'" &amp;$C13&amp; "'!" &amp;"c13"),0)</f>
        <v>savino.atlant@yandex.ru</v>
      </c>
      <c r="J13" s="145" t="n">
        <f aca="true">IFERROR(INDIRECT("'" &amp;$C13&amp; "'!" &amp;"c15"),0)</f>
        <v>0</v>
      </c>
      <c r="K13" s="145" t="n">
        <f aca="true">IFERROR(INDIRECT("'" &amp;$C13&amp; "'!" &amp;"c16"),0)</f>
        <v>0</v>
      </c>
      <c r="L13" s="145" t="n">
        <f aca="true">IFERROR(INDIRECT("'" &amp;$C13&amp; "'!" &amp;"c17"),0)</f>
        <v>0</v>
      </c>
      <c r="M13" s="145" t="n">
        <f aca="true">IFERROR(INDIRECT("'" &amp;$C13&amp; "'!" &amp;"c19"),0)</f>
        <v>0</v>
      </c>
      <c r="N13" s="145" t="n">
        <f aca="true">IFERROR(INDIRECT("'" &amp;$C13&amp; "'!" &amp;"c20"),0)</f>
        <v>0</v>
      </c>
      <c r="O13" s="145" t="str">
        <f aca="true">IFERROR(INDIRECT("'" &amp;$C13&amp; "'!" &amp;"c21"),0)</f>
        <v>8(49356)91658</v>
      </c>
      <c r="P13" s="145" t="str">
        <f aca="true">IFERROR(INDIRECT("'" &amp;$C13&amp; "'!" &amp;"c22"),0)</f>
        <v>savino.atlant@yandex.ru</v>
      </c>
      <c r="Q13" s="145" t="n">
        <f aca="true">IFERROR(INDIRECT("'" &amp;$C13&amp; "'!" &amp;"g25"),0)</f>
        <v>1</v>
      </c>
      <c r="R13" s="145" t="n">
        <f aca="true">IFERROR(INDIRECT("'" &amp;$C13&amp; "'!" &amp;"g26"),0)</f>
        <v>1</v>
      </c>
      <c r="S13" s="145" t="n">
        <f aca="true">IFERROR(INDIRECT("'" &amp;$C13&amp; "'!" &amp;"g27"),0)</f>
        <v>1200</v>
      </c>
      <c r="T13" s="145" t="n">
        <f aca="true">IFERROR(INDIRECT("'" &amp;$C13&amp; "'!" &amp;"g28"),0)</f>
        <v>1</v>
      </c>
      <c r="U13" s="145" t="n">
        <f aca="true">IFERROR(INDIRECT("'" &amp;$C13&amp; "'!" &amp;"g29"),0)</f>
        <v>0</v>
      </c>
      <c r="V13" s="145" t="n">
        <f aca="true">IFERROR(INDIRECT("'" &amp;$C13&amp; "'!" &amp;"g30"),0)</f>
        <v>0</v>
      </c>
      <c r="W13" s="145" t="n">
        <f aca="true">IFERROR(INDIRECT("'" &amp;$C13&amp; "'!" &amp;"g31"),0)</f>
        <v>0</v>
      </c>
      <c r="X13" s="145" t="n">
        <f aca="true">IFERROR(INDIRECT("'" &amp;$C13&amp; "'!" &amp;"g32"),0)</f>
        <v>1</v>
      </c>
      <c r="Y13" s="145" t="n">
        <f aca="true">IFERROR(INDIRECT("'" &amp;$C13&amp; "'!" &amp;"g33"),0)</f>
        <v>8</v>
      </c>
      <c r="Z13" s="145" t="n">
        <f aca="true">IFERROR(INDIRECT("'" &amp;$C13&amp; "'!" &amp;"g34"),0)</f>
        <v>0</v>
      </c>
      <c r="AA13" s="145" t="n">
        <f aca="true">IFERROR(INDIRECT("'" &amp;$C13&amp; "'!" &amp;"g35"),0)</f>
        <v>1</v>
      </c>
      <c r="AB13" s="145" t="n">
        <f aca="true">IFERROR(INDIRECT("'" &amp;$C13&amp; "'!" &amp;"g36"),0)</f>
        <v>0</v>
      </c>
      <c r="AC13" s="145" t="n">
        <f aca="true">IFERROR(INDIRECT("'" &amp;$C13&amp; "'!" &amp;"g37"),0)</f>
        <v>0</v>
      </c>
      <c r="AD13" s="145" t="n">
        <f aca="true">IFERROR(INDIRECT("'" &amp;$C13&amp; "'!" &amp;"g38"),0)</f>
        <v>1</v>
      </c>
      <c r="AE13" s="145" t="n">
        <f aca="true">IFERROR(INDIRECT("'" &amp;$C13&amp; "'!" &amp;"g42"),0)</f>
        <v>0</v>
      </c>
      <c r="AF13" s="145" t="n">
        <f aca="true">IFERROR(INDIRECT("'" &amp;$C13&amp; "'!" &amp;"g43"),0)</f>
        <v>0</v>
      </c>
      <c r="AG13" s="145" t="n">
        <f aca="true">IFERROR(INDIRECT("'"&amp;$C13&amp;"'!"&amp;"g46"),0)</f>
        <v>1</v>
      </c>
      <c r="AH13" s="145" t="n">
        <f aca="true">IFERROR(INDIRECT("'"&amp;$C13&amp;"'!"&amp;"g47"),0)</f>
        <v>0</v>
      </c>
      <c r="AI13" s="145" t="n">
        <f aca="true">IFERROR(INDIRECT("'"&amp;$C13&amp;"'!"&amp;"g48"),0)</f>
        <v>1</v>
      </c>
      <c r="AJ13" s="145" t="n">
        <f aca="true">IFERROR(INDIRECT("'"&amp;$C13&amp;"'!"&amp;"g49"),0)</f>
        <v>0</v>
      </c>
      <c r="AK13" s="145" t="n">
        <f aca="true">IFERROR(INDIRECT("'"&amp;$C13&amp;"'!"&amp;"g50"),0)</f>
        <v>1</v>
      </c>
      <c r="AL13" s="145" t="n">
        <f aca="true">IFERROR(INDIRECT("'" &amp;$C13&amp; "'!" &amp;"i46"),0)</f>
        <v>1</v>
      </c>
      <c r="AM13" s="145" t="n">
        <f aca="true">IFERROR(INDIRECT("'" &amp;$C13&amp; "'!" &amp;"i47"),0)</f>
        <v>0</v>
      </c>
      <c r="AN13" s="145" t="n">
        <f aca="true">IFERROR(INDIRECT("'" &amp;$C13&amp; "'!" &amp;"i48"),0)</f>
        <v>1</v>
      </c>
      <c r="AO13" s="145" t="n">
        <f aca="true">IFERROR(INDIRECT("'" &amp;$C13&amp; "'!" &amp;"i49"),0)</f>
        <v>0</v>
      </c>
      <c r="AP13" s="145" t="n">
        <f aca="true">IFERROR(INDIRECT("'" &amp;$C13&amp; "'!" &amp;"i50"),0)</f>
        <v>1</v>
      </c>
      <c r="AQ13" s="145" t="n">
        <f aca="true">IFERROR(INDIRECT("'" &amp;$C13&amp; "'!" &amp;"g53"),0)</f>
        <v>0</v>
      </c>
      <c r="AR13" s="145" t="n">
        <f aca="true">IFERROR(INDIRECT("'" &amp;$C13&amp; "'!" &amp;"g54"),0)</f>
        <v>0</v>
      </c>
      <c r="AS13" s="145" t="n">
        <f aca="true">IFERROR(INDIRECT("'" &amp;$C13&amp; "'!" &amp;"g55"),0)</f>
        <v>0</v>
      </c>
      <c r="AT13" s="145" t="n">
        <f aca="true">IFERROR(INDIRECT("'" &amp;$C13&amp; "'!" &amp;"g56"),0)</f>
        <v>0</v>
      </c>
      <c r="AU13" s="145" t="n">
        <f aca="true">IFERROR(INDIRECT("'" &amp;$C13&amp; "'!" &amp;"g57"),0)</f>
        <v>0</v>
      </c>
      <c r="AV13" s="145" t="n">
        <f aca="true">IFERROR(INDIRECT("'" &amp;$C13&amp; "'!" &amp;"g60"),0)</f>
        <v>100</v>
      </c>
      <c r="AW13" s="145" t="n">
        <f aca="true">IFERROR(INDIRECT("'" &amp;$C13&amp; "'!" &amp;"g61"),0)</f>
        <v>100</v>
      </c>
      <c r="AX13" s="145" t="n">
        <f aca="true">IFERROR(INDIRECT("'" &amp;$C13&amp; "'!" &amp;"g62"),0)</f>
        <v>0</v>
      </c>
      <c r="AY13" s="145" t="n">
        <f aca="true">IFERROR(INDIRECT("'" &amp;$C13&amp; "'!" &amp;"i60"),0)</f>
        <v>10</v>
      </c>
      <c r="AZ13" s="145" t="n">
        <f aca="true">IFERROR(INDIRECT("'" &amp;$C13&amp; "'!" &amp;"i61"),0)</f>
        <v>10</v>
      </c>
      <c r="BA13" s="145" t="n">
        <f aca="true">IFERROR(INDIRECT("'" &amp;$C13&amp; "'!" &amp;"i62"),0)</f>
        <v>0</v>
      </c>
      <c r="BB13" s="145" t="n">
        <f aca="true">IFERROR(INDIRECT("'" &amp;$C13&amp; "'!" &amp;"g66"),0)</f>
        <v>0</v>
      </c>
      <c r="BC13" s="145" t="n">
        <f aca="true">IFERROR(INDIRECT("'" &amp;$C13&amp; "'!" &amp;"g67"),0)</f>
        <v>0</v>
      </c>
      <c r="BD13" s="145" t="n">
        <f aca="true">IFERROR(INDIRECT("'" &amp;$C13&amp; "'!" &amp;"g69"),0)</f>
        <v>0</v>
      </c>
      <c r="BE13" s="145" t="n">
        <f aca="true">IFERROR(INDIRECT("'" &amp;$C13&amp; "'!" &amp;"g70"),0)</f>
        <v>0</v>
      </c>
      <c r="BF13" s="145" t="n">
        <f aca="true">IFERROR(INDIRECT("'" &amp;$C13&amp; "'!" &amp;"e73"),0)</f>
        <v>6643</v>
      </c>
      <c r="BG13" s="145" t="n">
        <f aca="true">IFERROR(INDIRECT("'" &amp;$C13&amp; "'!" &amp;"e74"),0)</f>
        <v>84.4</v>
      </c>
      <c r="BH13" s="145" t="n">
        <f aca="true">IFERROR(INDIRECT("'" &amp;$C13&amp; "'!" &amp;"e75"),0)</f>
        <v>0</v>
      </c>
      <c r="BI13" s="145" t="n">
        <f aca="true">IFERROR(INDIRECT("'" &amp;$C13&amp; "'!" &amp;"e76"),0)</f>
        <v>0</v>
      </c>
      <c r="BJ13" s="145" t="n">
        <f aca="true">IFERROR(INDIRECT("'" &amp;$C13&amp; "'!" &amp;"e77"),0)</f>
        <v>150</v>
      </c>
      <c r="BK13" s="145" t="n">
        <f aca="true">IFERROR(INDIRECT("'" &amp;$C13&amp; "'!" &amp;"e78"),0)</f>
        <v>7.3</v>
      </c>
      <c r="BL13" s="145" t="n">
        <f aca="true">IFERROR(INDIRECT("'" &amp;$C13&amp; "'!" &amp;"e79"),0)</f>
        <v>0</v>
      </c>
      <c r="BM13" s="145" t="n">
        <f aca="true">IFERROR(INDIRECT("'" &amp;$C13&amp; "'!" &amp;"e80"),0)</f>
        <v>0</v>
      </c>
      <c r="BN13" s="145" t="n">
        <f aca="true">IFERROR(INDIRECT("'" &amp;$C13&amp; "'!" &amp;"e81"),0)</f>
        <v>22873</v>
      </c>
      <c r="BO13" s="145" t="n">
        <f aca="true">IFERROR(INDIRECT("'" &amp;$C13&amp; "'!" &amp;"e82"),0)</f>
        <v>227.4</v>
      </c>
      <c r="BP13" s="145" t="n">
        <f aca="true">IFERROR(INDIRECT("'" &amp;$C13&amp; "'!" &amp;"e83"),0)</f>
        <v>0</v>
      </c>
      <c r="BQ13" s="145" t="n">
        <f aca="true">IFERROR(INDIRECT("'" &amp;$C13&amp; "'!" &amp;"e84"),0)</f>
        <v>0</v>
      </c>
      <c r="BR13" s="145" t="n">
        <f aca="true">IFERROR(INDIRECT("'" &amp;$C13&amp; "'!" &amp;"e85"),0)</f>
        <v>0</v>
      </c>
      <c r="BS13" s="145" t="n">
        <f aca="true">IFERROR(INDIRECT("'" &amp;$C13&amp; "'!" &amp;"e86"),0)</f>
        <v>0</v>
      </c>
      <c r="BT13" s="145" t="n">
        <f aca="true">IFERROR(INDIRECT("'" &amp;$C13&amp; "'!" &amp;"e87"),0)</f>
        <v>0</v>
      </c>
      <c r="BU13" s="145" t="n">
        <f aca="true">IFERROR(INDIRECT("'" &amp;$C13&amp; "'!" &amp;"e88"),0)</f>
        <v>0</v>
      </c>
      <c r="BV13" s="145" t="n">
        <f aca="true">IFERROR(INDIRECT("'" &amp;$C13&amp; "'!" &amp;"e89"),0)</f>
        <v>0</v>
      </c>
      <c r="BW13" s="145" t="n">
        <f aca="true">IFERROR(INDIRECT("'" &amp;$C13&amp; "'!" &amp;"e90"),0)</f>
        <v>0</v>
      </c>
      <c r="BX13" s="145" t="n">
        <f aca="true">IFERROR(INDIRECT("'" &amp;$C13&amp; "'!" &amp;"e91"),0)</f>
        <v>0</v>
      </c>
      <c r="BY13" s="145" t="n">
        <f aca="true">IFERROR(INDIRECT("'" &amp;$C13&amp; "'!" &amp;"e92"),0)</f>
        <v>0</v>
      </c>
      <c r="BZ13" s="145" t="n">
        <f aca="true">IFERROR(INDIRECT("'" &amp;$C13&amp; "'!" &amp;"h73"),0)</f>
        <v>0</v>
      </c>
      <c r="CA13" s="145" t="n">
        <f aca="true">IFERROR(INDIRECT("'" &amp;$C13&amp; "'!" &amp;"h74"),0)</f>
        <v>0</v>
      </c>
      <c r="CB13" s="145" t="n">
        <f aca="true">IFERROR(INDIRECT("'" &amp;$C13&amp; "'!" &amp;"h75"),0)</f>
        <v>0</v>
      </c>
      <c r="CC13" s="145" t="n">
        <f aca="true">IFERROR(INDIRECT("'" &amp;$C13&amp; "'!" &amp;"h76"),0)</f>
        <v>0</v>
      </c>
      <c r="CD13" s="145" t="n">
        <f aca="true">IFERROR(INDIRECT("'" &amp;$C13&amp; "'!" &amp;"h77"),0)</f>
        <v>0</v>
      </c>
      <c r="CE13" s="145" t="n">
        <f aca="true">IFERROR(INDIRECT("'" &amp;$C13&amp; "'!" &amp;"h78"),0)</f>
        <v>0</v>
      </c>
      <c r="CF13" s="145" t="n">
        <f aca="true">IFERROR(INDIRECT("'" &amp;$C13&amp; "'!" &amp;"h79"),0)</f>
        <v>0</v>
      </c>
      <c r="CG13" s="145" t="n">
        <f aca="true">IFERROR(INDIRECT("'" &amp;$C13&amp; "'!" &amp;"h80"),0)</f>
        <v>0</v>
      </c>
      <c r="CH13" s="145" t="n">
        <f aca="true">IFERROR(INDIRECT("'" &amp;$C13&amp; "'!" &amp;"h81"),0)</f>
        <v>0</v>
      </c>
      <c r="CI13" s="145" t="n">
        <f aca="true">IFERROR(INDIRECT("'" &amp;$C13&amp; "'!" &amp;"h82"),0)</f>
        <v>0</v>
      </c>
      <c r="CJ13" s="145" t="n">
        <f aca="true">IFERROR(INDIRECT("'" &amp;$C13&amp; "'!" &amp;"h83"),0)</f>
        <v>0</v>
      </c>
      <c r="CK13" s="145" t="n">
        <f aca="true">IFERROR(INDIRECT("'" &amp;$C13&amp; "'!" &amp;"h84"),0)</f>
        <v>0</v>
      </c>
      <c r="CL13" s="145" t="n">
        <f aca="true">IFERROR(INDIRECT("'" &amp;$C13&amp; "'!" &amp;"h85"),0)</f>
        <v>0</v>
      </c>
      <c r="CM13" s="145" t="n">
        <f aca="true">IFERROR(INDIRECT("'" &amp;$C13&amp; "'!" &amp;"h86"),0)</f>
        <v>0</v>
      </c>
      <c r="CN13" s="145" t="n">
        <f aca="true">IFERROR(INDIRECT("'" &amp;$C13&amp; "'!" &amp;"h87"),0)</f>
        <v>0</v>
      </c>
      <c r="CO13" s="145" t="n">
        <f aca="true">IFERROR(INDIRECT("'" &amp;$C13&amp; "'!" &amp;"h88"),0)</f>
        <v>0</v>
      </c>
      <c r="CP13" s="145" t="n">
        <f aca="true">IFERROR(INDIRECT("'" &amp;$C13&amp; "'!" &amp;"h89"),0)</f>
        <v>0</v>
      </c>
      <c r="CQ13" s="145" t="n">
        <f aca="true">IFERROR(INDIRECT("'" &amp;$C13&amp; "'!" &amp;"h90"),0)</f>
        <v>0</v>
      </c>
      <c r="CR13" s="145" t="n">
        <f aca="true">IFERROR(INDIRECT("'" &amp;$C13&amp; "'!" &amp;"h91"),0)</f>
        <v>0</v>
      </c>
      <c r="CS13" s="145" t="n">
        <f aca="true">IFERROR(INDIRECT("'" &amp;$C13&amp; "'!" &amp;"h92"),0)</f>
        <v>0</v>
      </c>
      <c r="CT13" s="146" t="str">
        <f aca="true">IFERROR(INDIRECT("'" &amp;$C13&amp; "'!" &amp;"b96"),0)</f>
        <v>Муниципальное бюджетное учреждение "Савинский спортивный комплекс "Атлант""</v>
      </c>
      <c r="CU13" s="146" t="str">
        <f aca="true">IFERROR(INDIRECT("'" &amp;$C13&amp; "'!" &amp;"c96"),0)</f>
        <v>Энергосбережение и повышение энергетической эффективности в МБУ Савинский СК "Атлант"</v>
      </c>
      <c r="CV13" s="146" t="str">
        <f aca="true">IFERROR(INDIRECT("'" &amp;$C13&amp; "'!" &amp;"g96"),0)</f>
        <v>приказ директора от 21.02.2025 № 17</v>
      </c>
      <c r="CW13" s="146" t="n">
        <f aca="true">IFERROR(INDIRECT("'" &amp;$C13&amp; "'!" &amp;"h96"),0)</f>
        <v>2025</v>
      </c>
      <c r="CX13" s="146" t="n">
        <f aca="true">IFERROR(INDIRECT("'" &amp;$C13&amp; "'!" &amp;"i96"),0)</f>
        <v>2027</v>
      </c>
      <c r="CY13" s="146" t="n">
        <f aca="true">IFERROR(INDIRECT("'" &amp;$C13&amp; "'!" &amp;"j96"),0)</f>
        <v>3</v>
      </c>
      <c r="CZ13" s="146" t="str">
        <f aca="true">IFERROR(INDIRECT("'" &amp;$C13&amp; "'!" &amp;"k96"),0)</f>
        <v>да</v>
      </c>
      <c r="DA13" s="146" t="n">
        <f aca="true">IFERROR(INDIRECT("'" &amp;$C13&amp; "'!" &amp;"l96"),0)</f>
        <v>0</v>
      </c>
      <c r="DB13" s="146" t="n">
        <f aca="true">IFERROR(INDIRECT("'" &amp;$C13&amp; "'!" &amp;"m96"),0)</f>
        <v>0</v>
      </c>
      <c r="DC13" s="146" t="n">
        <f aca="true">IFERROR(INDIRECT("'" &amp;$C13&amp; "'!" &amp;"n96"),0)</f>
        <v>0</v>
      </c>
      <c r="DD13" s="146" t="n">
        <f aca="true">IFERROR(INDIRECT("'" &amp;$C13&amp; "'!" &amp;"o96"),0)</f>
        <v>0</v>
      </c>
      <c r="DE13" s="146" t="n">
        <f aca="true">IFERROR(INDIRECT("'" &amp;$C13&amp; "'!" &amp;"p96"),0)</f>
        <v>0</v>
      </c>
    </row>
    <row r="14" customFormat="false" ht="19.5" hidden="false" customHeight="true" outlineLevel="0" collapsed="false">
      <c r="A14" s="132"/>
      <c r="B14" s="143" t="str">
        <f aca="true">IF(C14=0,"",IFERROR(INDIRECT("'"&amp;$C14&amp;"'!"&amp;"C5"),"Некорректное название листа"))</f>
        <v>Муниципальное казённое дошкольное образовательное учреждение Агрофенинский детский сад</v>
      </c>
      <c r="C14" s="144" t="s">
        <v>242</v>
      </c>
      <c r="D14" s="145" t="n">
        <f aca="true">IFERROR(INDIRECT("'"&amp;$C14&amp;"'!"&amp;"c6"),0)</f>
        <v>3722002891</v>
      </c>
      <c r="E14" s="145" t="str">
        <f aca="true">IFERROR(INDIRECT("'" &amp;$C14&amp; "'!" &amp;"c7"),0)</f>
        <v>155714, Ивановская область, Савинский район, с. Агрофенино, ул. Центральная, д.2</v>
      </c>
      <c r="F14" s="145" t="str">
        <f aca="true">IFERROR(INDIRECT("'" &amp;$C14&amp; "'!" &amp;"c10"),0)</f>
        <v>Нечаева Елена Владимировна</v>
      </c>
      <c r="G14" s="145" t="str">
        <f aca="true">IFERROR(INDIRECT("'" &amp;$C14&amp; "'!" &amp;"c11"),0)</f>
        <v>заведующая</v>
      </c>
      <c r="H14" s="145" t="n">
        <f aca="true">IFERROR(INDIRECT("'" &amp;$C14&amp; "'!" &amp;"c12"),0)</f>
        <v>84935693192</v>
      </c>
      <c r="I14" s="145" t="str">
        <f aca="true">IFERROR(INDIRECT("'" &amp;$C14&amp; "'!" &amp;"c13"),0)</f>
        <v>agrofeninskiy_ds@ivreg.ru</v>
      </c>
      <c r="J14" s="145" t="n">
        <f aca="true">IFERROR(INDIRECT("'" &amp;$C14&amp; "'!" &amp;"c15"),0)</f>
        <v>0</v>
      </c>
      <c r="K14" s="145" t="n">
        <f aca="true">IFERROR(INDIRECT("'" &amp;$C14&amp; "'!" &amp;"c16"),0)</f>
        <v>0</v>
      </c>
      <c r="L14" s="145" t="n">
        <f aca="true">IFERROR(INDIRECT("'" &amp;$C14&amp; "'!" &amp;"c17"),0)</f>
        <v>0</v>
      </c>
      <c r="M14" s="145" t="str">
        <f aca="true">IFERROR(INDIRECT("'" &amp;$C14&amp; "'!" &amp;"c19"),0)</f>
        <v>Нечаева Елена Владимировна</v>
      </c>
      <c r="N14" s="145" t="str">
        <f aca="true">IFERROR(INDIRECT("'" &amp;$C14&amp; "'!" &amp;"c20"),0)</f>
        <v>заведующая</v>
      </c>
      <c r="O14" s="145" t="n">
        <f aca="true">IFERROR(INDIRECT("'" &amp;$C14&amp; "'!" &amp;"c21"),0)</f>
        <v>84935693192</v>
      </c>
      <c r="P14" s="145" t="str">
        <f aca="true">IFERROR(INDIRECT("'" &amp;$C14&amp; "'!" &amp;"c22"),0)</f>
        <v>agrofeninskiy_ds@ivreg.ru</v>
      </c>
      <c r="Q14" s="145" t="n">
        <f aca="true">IFERROR(INDIRECT("'" &amp;$C14&amp; "'!" &amp;"g25"),0)</f>
        <v>1</v>
      </c>
      <c r="R14" s="145" t="n">
        <f aca="true">IFERROR(INDIRECT("'" &amp;$C14&amp; "'!" &amp;"g26"),0)</f>
        <v>1</v>
      </c>
      <c r="S14" s="145" t="n">
        <f aca="true">IFERROR(INDIRECT("'" &amp;$C14&amp; "'!" &amp;"g27"),0)</f>
        <v>350.7</v>
      </c>
      <c r="T14" s="145" t="n">
        <f aca="true">IFERROR(INDIRECT("'" &amp;$C14&amp; "'!" &amp;"g28"),0)</f>
        <v>1</v>
      </c>
      <c r="U14" s="145" t="n">
        <f aca="true">IFERROR(INDIRECT("'" &amp;$C14&amp; "'!" &amp;"g29"),0)</f>
        <v>0</v>
      </c>
      <c r="V14" s="145" t="n">
        <f aca="true">IFERROR(INDIRECT("'" &amp;$C14&amp; "'!" &amp;"g30"),0)</f>
        <v>0</v>
      </c>
      <c r="W14" s="145" t="n">
        <f aca="true">IFERROR(INDIRECT("'" &amp;$C14&amp; "'!" &amp;"g31"),0)</f>
        <v>0</v>
      </c>
      <c r="X14" s="145" t="n">
        <f aca="true">IFERROR(INDIRECT("'" &amp;$C14&amp; "'!" &amp;"g32"),0)</f>
        <v>1</v>
      </c>
      <c r="Y14" s="145" t="n">
        <f aca="true">IFERROR(INDIRECT("'" &amp;$C14&amp; "'!" &amp;"g33"),0)</f>
        <v>11</v>
      </c>
      <c r="Z14" s="145" t="n">
        <f aca="true">IFERROR(INDIRECT("'" &amp;$C14&amp; "'!" &amp;"g34"),0)</f>
        <v>0</v>
      </c>
      <c r="AA14" s="145" t="n">
        <f aca="true">IFERROR(INDIRECT("'" &amp;$C14&amp; "'!" &amp;"g35"),0)</f>
        <v>1</v>
      </c>
      <c r="AB14" s="145" t="n">
        <f aca="true">IFERROR(INDIRECT("'" &amp;$C14&amp; "'!" &amp;"g36"),0)</f>
        <v>0</v>
      </c>
      <c r="AC14" s="145" t="n">
        <f aca="true">IFERROR(INDIRECT("'" &amp;$C14&amp; "'!" &amp;"g37"),0)</f>
        <v>0</v>
      </c>
      <c r="AD14" s="145" t="n">
        <f aca="true">IFERROR(INDIRECT("'" &amp;$C14&amp; "'!" &amp;"g38"),0)</f>
        <v>1</v>
      </c>
      <c r="AE14" s="145" t="n">
        <f aca="true">IFERROR(INDIRECT("'" &amp;$C14&amp; "'!" &amp;"g42"),0)</f>
        <v>0</v>
      </c>
      <c r="AF14" s="145" t="n">
        <f aca="true">IFERROR(INDIRECT("'" &amp;$C14&amp; "'!" &amp;"g43"),0)</f>
        <v>0</v>
      </c>
      <c r="AG14" s="145" t="n">
        <f aca="true">IFERROR(INDIRECT("'"&amp;$C14&amp;"'!"&amp;"g46"),0)</f>
        <v>2</v>
      </c>
      <c r="AH14" s="145" t="n">
        <f aca="true">IFERROR(INDIRECT("'"&amp;$C14&amp;"'!"&amp;"g47"),0)</f>
        <v>0</v>
      </c>
      <c r="AI14" s="145" t="n">
        <f aca="true">IFERROR(INDIRECT("'"&amp;$C14&amp;"'!"&amp;"g48"),0)</f>
        <v>2</v>
      </c>
      <c r="AJ14" s="145" t="n">
        <f aca="true">IFERROR(INDIRECT("'"&amp;$C14&amp;"'!"&amp;"g49"),0)</f>
        <v>0</v>
      </c>
      <c r="AK14" s="145" t="n">
        <f aca="true">IFERROR(INDIRECT("'"&amp;$C14&amp;"'!"&amp;"g50"),0)</f>
        <v>0</v>
      </c>
      <c r="AL14" s="145" t="n">
        <f aca="true">IFERROR(INDIRECT("'" &amp;$C14&amp; "'!" &amp;"i46"),0)</f>
        <v>2</v>
      </c>
      <c r="AM14" s="145" t="n">
        <f aca="true">IFERROR(INDIRECT("'" &amp;$C14&amp; "'!" &amp;"i47"),0)</f>
        <v>0</v>
      </c>
      <c r="AN14" s="145" t="n">
        <f aca="true">IFERROR(INDIRECT("'" &amp;$C14&amp; "'!" &amp;"i48"),0)</f>
        <v>2</v>
      </c>
      <c r="AO14" s="145" t="n">
        <f aca="true">IFERROR(INDIRECT("'" &amp;$C14&amp; "'!" &amp;"i49"),0)</f>
        <v>0</v>
      </c>
      <c r="AP14" s="145" t="n">
        <f aca="true">IFERROR(INDIRECT("'" &amp;$C14&amp; "'!" &amp;"i50"),0)</f>
        <v>0</v>
      </c>
      <c r="AQ14" s="145" t="n">
        <f aca="true">IFERROR(INDIRECT("'" &amp;$C14&amp; "'!" &amp;"g53"),0)</f>
        <v>0</v>
      </c>
      <c r="AR14" s="145" t="n">
        <f aca="true">IFERROR(INDIRECT("'" &amp;$C14&amp; "'!" &amp;"g54"),0)</f>
        <v>0</v>
      </c>
      <c r="AS14" s="145" t="n">
        <f aca="true">IFERROR(INDIRECT("'" &amp;$C14&amp; "'!" &amp;"g55"),0)</f>
        <v>0</v>
      </c>
      <c r="AT14" s="145" t="n">
        <f aca="true">IFERROR(INDIRECT("'" &amp;$C14&amp; "'!" &amp;"g56"),0)</f>
        <v>0</v>
      </c>
      <c r="AU14" s="145" t="n">
        <f aca="true">IFERROR(INDIRECT("'" &amp;$C14&amp; "'!" &amp;"g57"),0)</f>
        <v>0</v>
      </c>
      <c r="AV14" s="145" t="n">
        <f aca="true">IFERROR(INDIRECT("'" &amp;$C14&amp; "'!" &amp;"g60"),0)</f>
        <v>27</v>
      </c>
      <c r="AW14" s="145" t="n">
        <f aca="true">IFERROR(INDIRECT("'" &amp;$C14&amp; "'!" &amp;"g61"),0)</f>
        <v>25</v>
      </c>
      <c r="AX14" s="145" t="n">
        <f aca="true">IFERROR(INDIRECT("'" &amp;$C14&amp; "'!" &amp;"g62"),0)</f>
        <v>21</v>
      </c>
      <c r="AY14" s="145" t="n">
        <f aca="true">IFERROR(INDIRECT("'" &amp;$C14&amp; "'!" &amp;"i60"),0)</f>
        <v>2</v>
      </c>
      <c r="AZ14" s="145" t="n">
        <f aca="true">IFERROR(INDIRECT("'" &amp;$C14&amp; "'!" &amp;"i61"),0)</f>
        <v>2</v>
      </c>
      <c r="BA14" s="145" t="n">
        <f aca="true">IFERROR(INDIRECT("'" &amp;$C14&amp; "'!" &amp;"i62"),0)</f>
        <v>0</v>
      </c>
      <c r="BB14" s="145" t="n">
        <f aca="true">IFERROR(INDIRECT("'" &amp;$C14&amp; "'!" &amp;"g66"),0)</f>
        <v>0</v>
      </c>
      <c r="BC14" s="145" t="n">
        <f aca="true">IFERROR(INDIRECT("'" &amp;$C14&amp; "'!" &amp;"g67"),0)</f>
        <v>0</v>
      </c>
      <c r="BD14" s="145" t="n">
        <f aca="true">IFERROR(INDIRECT("'" &amp;$C14&amp; "'!" &amp;"g69"),0)</f>
        <v>0</v>
      </c>
      <c r="BE14" s="145" t="n">
        <f aca="true">IFERROR(INDIRECT("'" &amp;$C14&amp; "'!" &amp;"g70"),0)</f>
        <v>0</v>
      </c>
      <c r="BF14" s="145" t="n">
        <f aca="true">IFERROR(INDIRECT("'" &amp;$C14&amp; "'!" &amp;"e73"),0)</f>
        <v>12450</v>
      </c>
      <c r="BG14" s="145" t="n">
        <f aca="true">IFERROR(INDIRECT("'" &amp;$C14&amp; "'!" &amp;"e74"),0)</f>
        <v>148.639</v>
      </c>
      <c r="BH14" s="145" t="n">
        <f aca="true">IFERROR(INDIRECT("'" &amp;$C14&amp; "'!" &amp;"e75"),0)</f>
        <v>0</v>
      </c>
      <c r="BI14" s="145" t="n">
        <f aca="true">IFERROR(INDIRECT("'" &amp;$C14&amp; "'!" &amp;"e76"),0)</f>
        <v>0</v>
      </c>
      <c r="BJ14" s="145" t="n">
        <f aca="true">IFERROR(INDIRECT("'" &amp;$C14&amp; "'!" &amp;"e77"),0)</f>
        <v>0</v>
      </c>
      <c r="BK14" s="145" t="n">
        <f aca="true">IFERROR(INDIRECT("'" &amp;$C14&amp; "'!" &amp;"e78"),0)</f>
        <v>0</v>
      </c>
      <c r="BL14" s="145" t="n">
        <f aca="true">IFERROR(INDIRECT("'" &amp;$C14&amp; "'!" &amp;"e79"),0)</f>
        <v>0</v>
      </c>
      <c r="BM14" s="145" t="n">
        <f aca="true">IFERROR(INDIRECT("'" &amp;$C14&amp; "'!" &amp;"e80"),0)</f>
        <v>0</v>
      </c>
      <c r="BN14" s="145" t="n">
        <f aca="true">IFERROR(INDIRECT("'" &amp;$C14&amp; "'!" &amp;"e81"),0)</f>
        <v>0</v>
      </c>
      <c r="BO14" s="145" t="n">
        <f aca="true">IFERROR(INDIRECT("'" &amp;$C14&amp; "'!" &amp;"e82"),0)</f>
        <v>0</v>
      </c>
      <c r="BP14" s="145" t="n">
        <f aca="true">IFERROR(INDIRECT("'" &amp;$C14&amp; "'!" &amp;"e83"),0)</f>
        <v>0</v>
      </c>
      <c r="BQ14" s="145" t="n">
        <f aca="true">IFERROR(INDIRECT("'" &amp;$C14&amp; "'!" &amp;"e84"),0)</f>
        <v>0</v>
      </c>
      <c r="BR14" s="145" t="n">
        <f aca="true">IFERROR(INDIRECT("'" &amp;$C14&amp; "'!" &amp;"e85"),0)</f>
        <v>0</v>
      </c>
      <c r="BS14" s="145" t="n">
        <f aca="true">IFERROR(INDIRECT("'" &amp;$C14&amp; "'!" &amp;"e86"),0)</f>
        <v>0</v>
      </c>
      <c r="BT14" s="145" t="n">
        <f aca="true">IFERROR(INDIRECT("'" &amp;$C14&amp; "'!" &amp;"e87"),0)</f>
        <v>0</v>
      </c>
      <c r="BU14" s="145" t="n">
        <f aca="true">IFERROR(INDIRECT("'" &amp;$C14&amp; "'!" &amp;"e88"),0)</f>
        <v>0</v>
      </c>
      <c r="BV14" s="145" t="n">
        <f aca="true">IFERROR(INDIRECT("'" &amp;$C14&amp; "'!" &amp;"e89"),0)</f>
        <v>0</v>
      </c>
      <c r="BW14" s="145" t="n">
        <f aca="true">IFERROR(INDIRECT("'" &amp;$C14&amp; "'!" &amp;"e90"),0)</f>
        <v>0</v>
      </c>
      <c r="BX14" s="145" t="n">
        <f aca="true">IFERROR(INDIRECT("'" &amp;$C14&amp; "'!" &amp;"e91"),0)</f>
        <v>0</v>
      </c>
      <c r="BY14" s="145" t="n">
        <f aca="true">IFERROR(INDIRECT("'" &amp;$C14&amp; "'!" &amp;"e92"),0)</f>
        <v>0</v>
      </c>
      <c r="BZ14" s="145" t="n">
        <f aca="true">IFERROR(INDIRECT("'" &amp;$C14&amp; "'!" &amp;"h73"),0)</f>
        <v>0</v>
      </c>
      <c r="CA14" s="145" t="n">
        <f aca="true">IFERROR(INDIRECT("'" &amp;$C14&amp; "'!" &amp;"h74"),0)</f>
        <v>0</v>
      </c>
      <c r="CB14" s="145" t="n">
        <f aca="true">IFERROR(INDIRECT("'" &amp;$C14&amp; "'!" &amp;"h75"),0)</f>
        <v>0</v>
      </c>
      <c r="CC14" s="145" t="n">
        <f aca="true">IFERROR(INDIRECT("'" &amp;$C14&amp; "'!" &amp;"h76"),0)</f>
        <v>0</v>
      </c>
      <c r="CD14" s="145" t="n">
        <f aca="true">IFERROR(INDIRECT("'" &amp;$C14&amp; "'!" &amp;"h77"),0)</f>
        <v>0</v>
      </c>
      <c r="CE14" s="145" t="n">
        <f aca="true">IFERROR(INDIRECT("'" &amp;$C14&amp; "'!" &amp;"h78"),0)</f>
        <v>0</v>
      </c>
      <c r="CF14" s="145" t="n">
        <f aca="true">IFERROR(INDIRECT("'" &amp;$C14&amp; "'!" &amp;"h79"),0)</f>
        <v>0</v>
      </c>
      <c r="CG14" s="145" t="n">
        <f aca="true">IFERROR(INDIRECT("'" &amp;$C14&amp; "'!" &amp;"h80"),0)</f>
        <v>0</v>
      </c>
      <c r="CH14" s="145" t="n">
        <f aca="true">IFERROR(INDIRECT("'" &amp;$C14&amp; "'!" &amp;"h81"),0)</f>
        <v>0</v>
      </c>
      <c r="CI14" s="145" t="n">
        <f aca="true">IFERROR(INDIRECT("'" &amp;$C14&amp; "'!" &amp;"h82"),0)</f>
        <v>0</v>
      </c>
      <c r="CJ14" s="145" t="n">
        <f aca="true">IFERROR(INDIRECT("'" &amp;$C14&amp; "'!" &amp;"h83"),0)</f>
        <v>0</v>
      </c>
      <c r="CK14" s="145" t="n">
        <f aca="true">IFERROR(INDIRECT("'" &amp;$C14&amp; "'!" &amp;"h84"),0)</f>
        <v>0</v>
      </c>
      <c r="CL14" s="145" t="n">
        <f aca="true">IFERROR(INDIRECT("'" &amp;$C14&amp; "'!" &amp;"h85"),0)</f>
        <v>0</v>
      </c>
      <c r="CM14" s="145" t="n">
        <f aca="true">IFERROR(INDIRECT("'" &amp;$C14&amp; "'!" &amp;"h86"),0)</f>
        <v>0</v>
      </c>
      <c r="CN14" s="145" t="n">
        <f aca="true">IFERROR(INDIRECT("'" &amp;$C14&amp; "'!" &amp;"h87"),0)</f>
        <v>0</v>
      </c>
      <c r="CO14" s="145" t="n">
        <f aca="true">IFERROR(INDIRECT("'" &amp;$C14&amp; "'!" &amp;"h88"),0)</f>
        <v>0</v>
      </c>
      <c r="CP14" s="145" t="n">
        <f aca="true">IFERROR(INDIRECT("'" &amp;$C14&amp; "'!" &amp;"h89"),0)</f>
        <v>10</v>
      </c>
      <c r="CQ14" s="145" t="n">
        <f aca="true">IFERROR(INDIRECT("'" &amp;$C14&amp; "'!" &amp;"h90"),0)</f>
        <v>97</v>
      </c>
      <c r="CR14" s="145" t="n">
        <f aca="true">IFERROR(INDIRECT("'" &amp;$C14&amp; "'!" &amp;"h91"),0)</f>
        <v>3.99</v>
      </c>
      <c r="CS14" s="145" t="n">
        <f aca="true">IFERROR(INDIRECT("'" &amp;$C14&amp; "'!" &amp;"h92"),0)</f>
        <v>30</v>
      </c>
      <c r="CT14" s="146" t="str">
        <f aca="true">IFERROR(INDIRECT("'" &amp;$C14&amp; "'!" &amp;"b96"),0)</f>
        <v>Муниципальное казённое дошкольное образовательное учреждение Агрофенинский детский сад</v>
      </c>
      <c r="CU14" s="146" t="str">
        <f aca="true">IFERROR(INDIRECT("'" &amp;$C14&amp; "'!" &amp;"c96"),0)</f>
        <v>Энергосбережение и повышение энергетической эффективности в  Муниципальном казенном дошкольном учреждении Агрофенинский детский сад</v>
      </c>
      <c r="CV14" s="146" t="str">
        <f aca="true">IFERROR(INDIRECT("'" &amp;$C14&amp; "'!" &amp;"g96"),0)</f>
        <v>приказ заведующей от 21.02.2025 № 21</v>
      </c>
      <c r="CW14" s="146" t="n">
        <f aca="true">IFERROR(INDIRECT("'" &amp;$C14&amp; "'!" &amp;"h96"),0)</f>
        <v>2025</v>
      </c>
      <c r="CX14" s="146" t="n">
        <f aca="true">IFERROR(INDIRECT("'" &amp;$C14&amp; "'!" &amp;"i96"),0)</f>
        <v>2027</v>
      </c>
      <c r="CY14" s="146" t="n">
        <f aca="true">IFERROR(INDIRECT("'" &amp;$C14&amp; "'!" &amp;"j96"),0)</f>
        <v>3</v>
      </c>
      <c r="CZ14" s="146" t="str">
        <f aca="true">IFERROR(INDIRECT("'" &amp;$C14&amp; "'!" &amp;"k96"),0)</f>
        <v>да</v>
      </c>
      <c r="DA14" s="146" t="n">
        <f aca="true">IFERROR(INDIRECT("'" &amp;$C14&amp; "'!" &amp;"l96"),0)</f>
        <v>0</v>
      </c>
      <c r="DB14" s="146" t="n">
        <f aca="true">IFERROR(INDIRECT("'" &amp;$C14&amp; "'!" &amp;"m96"),0)</f>
        <v>0</v>
      </c>
      <c r="DC14" s="146" t="n">
        <f aca="true">IFERROR(INDIRECT("'" &amp;$C14&amp; "'!" &amp;"n96"),0)</f>
        <v>0</v>
      </c>
      <c r="DD14" s="146" t="n">
        <f aca="true">IFERROR(INDIRECT("'" &amp;$C14&amp; "'!" &amp;"o96"),0)</f>
        <v>0</v>
      </c>
      <c r="DE14" s="146" t="n">
        <f aca="true">IFERROR(INDIRECT("'" &amp;$C14&amp; "'!" &amp;"p96"),0)</f>
        <v>0</v>
      </c>
    </row>
    <row r="15" customFormat="false" ht="19.5" hidden="false" customHeight="true" outlineLevel="0" collapsed="false">
      <c r="A15" s="132"/>
      <c r="B15" s="143" t="str">
        <f aca="true">IF(C15=0,"",IFERROR(INDIRECT("'"&amp;$C15&amp;"'!"&amp;"C5"),"Некорректное название листа"))</f>
        <v>МКДОУ Архиповский детский сад</v>
      </c>
      <c r="C15" s="144" t="s">
        <v>243</v>
      </c>
      <c r="D15" s="145" t="n">
        <f aca="true">IFERROR(INDIRECT("'"&amp;$C15&amp;"'!"&amp;"c6"),0)</f>
        <v>3722002901</v>
      </c>
      <c r="E15" s="145" t="str">
        <f aca="true">IFERROR(INDIRECT("'" &amp;$C15&amp; "'!" &amp;"c7"),0)</f>
        <v>155700, Ивановская область, Савинский район, село Архиповка, переулок Школьный, дом 2</v>
      </c>
      <c r="F15" s="145" t="str">
        <f aca="true">IFERROR(INDIRECT("'" &amp;$C15&amp; "'!" &amp;"c10"),0)</f>
        <v>Барышникова Татьяна Рафаиловна</v>
      </c>
      <c r="G15" s="145" t="str">
        <f aca="true">IFERROR(INDIRECT("'" &amp;$C15&amp; "'!" &amp;"c11"),0)</f>
        <v>заведующая</v>
      </c>
      <c r="H15" s="145" t="str">
        <f aca="true">IFERROR(INDIRECT("'" &amp;$C15&amp; "'!" &amp;"c12"),0)</f>
        <v>8(49356)9-61-35</v>
      </c>
      <c r="I15" s="145" t="str">
        <f aca="true">IFERROR(INDIRECT("'" &amp;$C15&amp; "'!" &amp;"c13"),0)</f>
        <v>baryshnickowa.t@yandex.ru</v>
      </c>
      <c r="J15" s="145" t="n">
        <f aca="true">IFERROR(INDIRECT("'" &amp;$C15&amp; "'!" &amp;"c15"),0)</f>
        <v>0</v>
      </c>
      <c r="K15" s="145" t="n">
        <f aca="true">IFERROR(INDIRECT("'" &amp;$C15&amp; "'!" &amp;"c16"),0)</f>
        <v>0</v>
      </c>
      <c r="L15" s="145" t="n">
        <f aca="true">IFERROR(INDIRECT("'" &amp;$C15&amp; "'!" &amp;"c17"),0)</f>
        <v>0</v>
      </c>
      <c r="M15" s="145" t="n">
        <f aca="true">IFERROR(INDIRECT("'" &amp;$C15&amp; "'!" &amp;"c19"),0)</f>
        <v>0</v>
      </c>
      <c r="N15" s="145" t="n">
        <f aca="true">IFERROR(INDIRECT("'" &amp;$C15&amp; "'!" &amp;"c20"),0)</f>
        <v>0</v>
      </c>
      <c r="O15" s="145" t="n">
        <f aca="true">IFERROR(INDIRECT("'" &amp;$C15&amp; "'!" &amp;"c21"),0)</f>
        <v>0</v>
      </c>
      <c r="P15" s="145" t="n">
        <f aca="true">IFERROR(INDIRECT("'" &amp;$C15&amp; "'!" &amp;"c22"),0)</f>
        <v>0</v>
      </c>
      <c r="Q15" s="145" t="n">
        <f aca="true">IFERROR(INDIRECT("'" &amp;$C15&amp; "'!" &amp;"g25"),0)</f>
        <v>1</v>
      </c>
      <c r="R15" s="145" t="n">
        <f aca="true">IFERROR(INDIRECT("'" &amp;$C15&amp; "'!" &amp;"g26"),0)</f>
        <v>1</v>
      </c>
      <c r="S15" s="145" t="n">
        <f aca="true">IFERROR(INDIRECT("'" &amp;$C15&amp; "'!" &amp;"g27"),0)</f>
        <v>1161</v>
      </c>
      <c r="T15" s="145" t="n">
        <f aca="true">IFERROR(INDIRECT("'" &amp;$C15&amp; "'!" &amp;"g28"),0)</f>
        <v>1</v>
      </c>
      <c r="U15" s="145" t="n">
        <f aca="true">IFERROR(INDIRECT("'" &amp;$C15&amp; "'!" &amp;"g29"),0)</f>
        <v>1</v>
      </c>
      <c r="V15" s="145" t="n">
        <f aca="true">IFERROR(INDIRECT("'" &amp;$C15&amp; "'!" &amp;"g30"),0)</f>
        <v>0</v>
      </c>
      <c r="W15" s="145" t="n">
        <f aca="true">IFERROR(INDIRECT("'" &amp;$C15&amp; "'!" &amp;"g31"),0)</f>
        <v>1</v>
      </c>
      <c r="X15" s="145" t="n">
        <f aca="true">IFERROR(INDIRECT("'" &amp;$C15&amp; "'!" &amp;"g32"),0)</f>
        <v>0</v>
      </c>
      <c r="Y15" s="145" t="n">
        <f aca="true">IFERROR(INDIRECT("'" &amp;$C15&amp; "'!" &amp;"g33"),0)</f>
        <v>12</v>
      </c>
      <c r="Z15" s="145" t="n">
        <f aca="true">IFERROR(INDIRECT("'" &amp;$C15&amp; "'!" &amp;"g34"),0)</f>
        <v>0</v>
      </c>
      <c r="AA15" s="145" t="n">
        <f aca="true">IFERROR(INDIRECT("'" &amp;$C15&amp; "'!" &amp;"g35"),0)</f>
        <v>1</v>
      </c>
      <c r="AB15" s="145" t="n">
        <f aca="true">IFERROR(INDIRECT("'" &amp;$C15&amp; "'!" &amp;"g36"),0)</f>
        <v>0</v>
      </c>
      <c r="AC15" s="145" t="n">
        <f aca="true">IFERROR(INDIRECT("'" &amp;$C15&amp; "'!" &amp;"g37"),0)</f>
        <v>0</v>
      </c>
      <c r="AD15" s="145" t="n">
        <f aca="true">IFERROR(INDIRECT("'" &amp;$C15&amp; "'!" &amp;"g38"),0)</f>
        <v>1</v>
      </c>
      <c r="AE15" s="145" t="n">
        <f aca="true">IFERROR(INDIRECT("'" &amp;$C15&amp; "'!" &amp;"g42"),0)</f>
        <v>0</v>
      </c>
      <c r="AF15" s="145" t="n">
        <f aca="true">IFERROR(INDIRECT("'" &amp;$C15&amp; "'!" &amp;"g43"),0)</f>
        <v>0</v>
      </c>
      <c r="AG15" s="145" t="n">
        <f aca="true">IFERROR(INDIRECT("'"&amp;$C15&amp;"'!"&amp;"g46"),0)</f>
        <v>2</v>
      </c>
      <c r="AH15" s="145" t="n">
        <f aca="true">IFERROR(INDIRECT("'"&amp;$C15&amp;"'!"&amp;"g47"),0)</f>
        <v>1</v>
      </c>
      <c r="AI15" s="145" t="n">
        <f aca="true">IFERROR(INDIRECT("'"&amp;$C15&amp;"'!"&amp;"g48"),0)</f>
        <v>1</v>
      </c>
      <c r="AJ15" s="145" t="n">
        <f aca="true">IFERROR(INDIRECT("'"&amp;$C15&amp;"'!"&amp;"g49"),0)</f>
        <v>0</v>
      </c>
      <c r="AK15" s="145" t="n">
        <f aca="true">IFERROR(INDIRECT("'"&amp;$C15&amp;"'!"&amp;"g50"),0)</f>
        <v>0</v>
      </c>
      <c r="AL15" s="145" t="n">
        <f aca="true">IFERROR(INDIRECT("'" &amp;$C15&amp; "'!" &amp;"i46"),0)</f>
        <v>2</v>
      </c>
      <c r="AM15" s="145" t="n">
        <f aca="true">IFERROR(INDIRECT("'" &amp;$C15&amp; "'!" &amp;"i47"),0)</f>
        <v>1</v>
      </c>
      <c r="AN15" s="145" t="n">
        <f aca="true">IFERROR(INDIRECT("'" &amp;$C15&amp; "'!" &amp;"i48"),0)</f>
        <v>1</v>
      </c>
      <c r="AO15" s="145" t="n">
        <f aca="true">IFERROR(INDIRECT("'" &amp;$C15&amp; "'!" &amp;"i49"),0)</f>
        <v>0</v>
      </c>
      <c r="AP15" s="145" t="n">
        <f aca="true">IFERROR(INDIRECT("'" &amp;$C15&amp; "'!" &amp;"i50"),0)</f>
        <v>0</v>
      </c>
      <c r="AQ15" s="145" t="n">
        <f aca="true">IFERROR(INDIRECT("'" &amp;$C15&amp; "'!" &amp;"g53"),0)</f>
        <v>0</v>
      </c>
      <c r="AR15" s="145" t="n">
        <f aca="true">IFERROR(INDIRECT("'" &amp;$C15&amp; "'!" &amp;"g54"),0)</f>
        <v>0</v>
      </c>
      <c r="AS15" s="145" t="n">
        <f aca="true">IFERROR(INDIRECT("'" &amp;$C15&amp; "'!" &amp;"g55"),0)</f>
        <v>0</v>
      </c>
      <c r="AT15" s="145" t="n">
        <f aca="true">IFERROR(INDIRECT("'" &amp;$C15&amp; "'!" &amp;"g56"),0)</f>
        <v>0</v>
      </c>
      <c r="AU15" s="145" t="n">
        <f aca="true">IFERROR(INDIRECT("'" &amp;$C15&amp; "'!" &amp;"g57"),0)</f>
        <v>0</v>
      </c>
      <c r="AV15" s="145" t="n">
        <f aca="true">IFERROR(INDIRECT("'" &amp;$C15&amp; "'!" &amp;"g60"),0)</f>
        <v>110</v>
      </c>
      <c r="AW15" s="145" t="n">
        <f aca="true">IFERROR(INDIRECT("'" &amp;$C15&amp; "'!" &amp;"g61"),0)</f>
        <v>54</v>
      </c>
      <c r="AX15" s="145" t="n">
        <f aca="true">IFERROR(INDIRECT("'" &amp;$C15&amp; "'!" &amp;"g62"),0)</f>
        <v>2</v>
      </c>
      <c r="AY15" s="145" t="n">
        <f aca="true">IFERROR(INDIRECT("'" &amp;$C15&amp; "'!" &amp;"i60"),0)</f>
        <v>3</v>
      </c>
      <c r="AZ15" s="145" t="n">
        <f aca="true">IFERROR(INDIRECT("'" &amp;$C15&amp; "'!" &amp;"i61"),0)</f>
        <v>3</v>
      </c>
      <c r="BA15" s="145" t="n">
        <f aca="true">IFERROR(INDIRECT("'" &amp;$C15&amp; "'!" &amp;"i62"),0)</f>
        <v>3</v>
      </c>
      <c r="BB15" s="145" t="n">
        <f aca="true">IFERROR(INDIRECT("'" &amp;$C15&amp; "'!" &amp;"g66"),0)</f>
        <v>1</v>
      </c>
      <c r="BC15" s="145" t="n">
        <f aca="true">IFERROR(INDIRECT("'" &amp;$C15&amp; "'!" &amp;"g67"),0)</f>
        <v>1161</v>
      </c>
      <c r="BD15" s="145" t="n">
        <f aca="true">IFERROR(INDIRECT("'" &amp;$C15&amp; "'!" &amp;"g69"),0)</f>
        <v>0</v>
      </c>
      <c r="BE15" s="145" t="n">
        <f aca="true">IFERROR(INDIRECT("'" &amp;$C15&amp; "'!" &amp;"g70"),0)</f>
        <v>0</v>
      </c>
      <c r="BF15" s="145" t="n">
        <f aca="true">IFERROR(INDIRECT("'" &amp;$C15&amp; "'!" &amp;"e73"),0)</f>
        <v>18919</v>
      </c>
      <c r="BG15" s="145" t="n">
        <f aca="true">IFERROR(INDIRECT("'" &amp;$C15&amp; "'!" &amp;"e74"),0)</f>
        <v>231.031</v>
      </c>
      <c r="BH15" s="145" t="n">
        <f aca="true">IFERROR(INDIRECT("'" &amp;$C15&amp; "'!" &amp;"e75"),0)</f>
        <v>142.467</v>
      </c>
      <c r="BI15" s="145" t="n">
        <f aca="true">IFERROR(INDIRECT("'" &amp;$C15&amp; "'!" &amp;"e76"),0)</f>
        <v>625.011</v>
      </c>
      <c r="BJ15" s="145" t="n">
        <f aca="true">IFERROR(INDIRECT("'" &amp;$C15&amp; "'!" &amp;"e77"),0)</f>
        <v>722.152</v>
      </c>
      <c r="BK15" s="145" t="n">
        <f aca="true">IFERROR(INDIRECT("'" &amp;$C15&amp; "'!" &amp;"e78"),0)</f>
        <v>34.994</v>
      </c>
      <c r="BL15" s="145" t="n">
        <f aca="true">IFERROR(INDIRECT("'" &amp;$C15&amp; "'!" &amp;"e79"),0)</f>
        <v>0</v>
      </c>
      <c r="BM15" s="145" t="n">
        <f aca="true">IFERROR(INDIRECT("'" &amp;$C15&amp; "'!" &amp;"e80"),0)</f>
        <v>0</v>
      </c>
      <c r="BN15" s="145" t="n">
        <f aca="true">IFERROR(INDIRECT("'" &amp;$C15&amp; "'!" &amp;"e81"),0)</f>
        <v>0</v>
      </c>
      <c r="BO15" s="145" t="n">
        <f aca="true">IFERROR(INDIRECT("'" &amp;$C15&amp; "'!" &amp;"e82"),0)</f>
        <v>0</v>
      </c>
      <c r="BP15" s="145" t="n">
        <f aca="true">IFERROR(INDIRECT("'" &amp;$C15&amp; "'!" &amp;"e83"),0)</f>
        <v>0</v>
      </c>
      <c r="BQ15" s="145" t="n">
        <f aca="true">IFERROR(INDIRECT("'" &amp;$C15&amp; "'!" &amp;"e84"),0)</f>
        <v>0</v>
      </c>
      <c r="BR15" s="145" t="n">
        <f aca="true">IFERROR(INDIRECT("'" &amp;$C15&amp; "'!" &amp;"e85"),0)</f>
        <v>0</v>
      </c>
      <c r="BS15" s="145" t="n">
        <f aca="true">IFERROR(INDIRECT("'" &amp;$C15&amp; "'!" &amp;"e86"),0)</f>
        <v>0</v>
      </c>
      <c r="BT15" s="145" t="n">
        <f aca="true">IFERROR(INDIRECT("'" &amp;$C15&amp; "'!" &amp;"e87"),0)</f>
        <v>0</v>
      </c>
      <c r="BU15" s="145" t="n">
        <f aca="true">IFERROR(INDIRECT("'" &amp;$C15&amp; "'!" &amp;"e88"),0)</f>
        <v>0</v>
      </c>
      <c r="BV15" s="145" t="n">
        <f aca="true">IFERROR(INDIRECT("'" &amp;$C15&amp; "'!" &amp;"e89"),0)</f>
        <v>0</v>
      </c>
      <c r="BW15" s="145" t="n">
        <f aca="true">IFERROR(INDIRECT("'" &amp;$C15&amp; "'!" &amp;"e90"),0)</f>
        <v>0</v>
      </c>
      <c r="BX15" s="145" t="n">
        <f aca="true">IFERROR(INDIRECT("'" &amp;$C15&amp; "'!" &amp;"e91"),0)</f>
        <v>0</v>
      </c>
      <c r="BY15" s="145" t="n">
        <f aca="true">IFERROR(INDIRECT("'" &amp;$C15&amp; "'!" &amp;"e92"),0)</f>
        <v>0</v>
      </c>
      <c r="BZ15" s="145" t="n">
        <f aca="true">IFERROR(INDIRECT("'" &amp;$C15&amp; "'!" &amp;"h73"),0)</f>
        <v>0</v>
      </c>
      <c r="CA15" s="145" t="n">
        <f aca="true">IFERROR(INDIRECT("'" &amp;$C15&amp; "'!" &amp;"h74"),0)</f>
        <v>0</v>
      </c>
      <c r="CB15" s="145" t="n">
        <f aca="true">IFERROR(INDIRECT("'" &amp;$C15&amp; "'!" &amp;"h75"),0)</f>
        <v>0</v>
      </c>
      <c r="CC15" s="145" t="n">
        <f aca="true">IFERROR(INDIRECT("'" &amp;$C15&amp; "'!" &amp;"h76"),0)</f>
        <v>0</v>
      </c>
      <c r="CD15" s="145" t="n">
        <f aca="true">IFERROR(INDIRECT("'" &amp;$C15&amp; "'!" &amp;"h77"),0)</f>
        <v>0</v>
      </c>
      <c r="CE15" s="145" t="n">
        <f aca="true">IFERROR(INDIRECT("'" &amp;$C15&amp; "'!" &amp;"h78"),0)</f>
        <v>0</v>
      </c>
      <c r="CF15" s="145" t="n">
        <f aca="true">IFERROR(INDIRECT("'" &amp;$C15&amp; "'!" &amp;"h79"),0)</f>
        <v>0</v>
      </c>
      <c r="CG15" s="145" t="n">
        <f aca="true">IFERROR(INDIRECT("'" &amp;$C15&amp; "'!" &amp;"h80"),0)</f>
        <v>0</v>
      </c>
      <c r="CH15" s="145" t="n">
        <f aca="true">IFERROR(INDIRECT("'" &amp;$C15&amp; "'!" &amp;"h81"),0)</f>
        <v>0</v>
      </c>
      <c r="CI15" s="145" t="n">
        <f aca="true">IFERROR(INDIRECT("'" &amp;$C15&amp; "'!" &amp;"h82"),0)</f>
        <v>0</v>
      </c>
      <c r="CJ15" s="145" t="n">
        <f aca="true">IFERROR(INDIRECT("'" &amp;$C15&amp; "'!" &amp;"h83"),0)</f>
        <v>0</v>
      </c>
      <c r="CK15" s="145" t="n">
        <f aca="true">IFERROR(INDIRECT("'" &amp;$C15&amp; "'!" &amp;"h84"),0)</f>
        <v>0</v>
      </c>
      <c r="CL15" s="145" t="n">
        <f aca="true">IFERROR(INDIRECT("'" &amp;$C15&amp; "'!" &amp;"h85"),0)</f>
        <v>0</v>
      </c>
      <c r="CM15" s="145" t="n">
        <f aca="true">IFERROR(INDIRECT("'" &amp;$C15&amp; "'!" &amp;"h86"),0)</f>
        <v>0</v>
      </c>
      <c r="CN15" s="145" t="n">
        <f aca="true">IFERROR(INDIRECT("'" &amp;$C15&amp; "'!" &amp;"h87"),0)</f>
        <v>0</v>
      </c>
      <c r="CO15" s="145" t="n">
        <f aca="true">IFERROR(INDIRECT("'" &amp;$C15&amp; "'!" &amp;"h88"),0)</f>
        <v>0</v>
      </c>
      <c r="CP15" s="145" t="n">
        <f aca="true">IFERROR(INDIRECT("'" &amp;$C15&amp; "'!" &amp;"h89"),0)</f>
        <v>0</v>
      </c>
      <c r="CQ15" s="145" t="n">
        <f aca="true">IFERROR(INDIRECT("'" &amp;$C15&amp; "'!" &amp;"h90"),0)</f>
        <v>0</v>
      </c>
      <c r="CR15" s="145" t="n">
        <f aca="true">IFERROR(INDIRECT("'" &amp;$C15&amp; "'!" &amp;"h91"),0)</f>
        <v>0</v>
      </c>
      <c r="CS15" s="145" t="n">
        <f aca="true">IFERROR(INDIRECT("'" &amp;$C15&amp; "'!" &amp;"h92"),0)</f>
        <v>0</v>
      </c>
      <c r="CT15" s="146" t="str">
        <f aca="true">IFERROR(INDIRECT("'" &amp;$C15&amp; "'!" &amp;"b96"),0)</f>
        <v>МКДОУ Архиповский детский сад</v>
      </c>
      <c r="CU15" s="146" t="str">
        <f aca="true">IFERROR(INDIRECT("'" &amp;$C15&amp; "'!" &amp;"c96"),0)</f>
        <v>Энергосбережение и повышение энергетической эффективности в МКДОУ Архиповском детском саду</v>
      </c>
      <c r="CV15" s="146" t="str">
        <f aca="true">IFERROR(INDIRECT("'" &amp;$C15&amp; "'!" &amp;"g96"),0)</f>
        <v>приказ заведующей от 10.02.2025 № 19</v>
      </c>
      <c r="CW15" s="146" t="n">
        <f aca="true">IFERROR(INDIRECT("'" &amp;$C15&amp; "'!" &amp;"h96"),0)</f>
        <v>2025</v>
      </c>
      <c r="CX15" s="146" t="n">
        <f aca="true">IFERROR(INDIRECT("'" &amp;$C15&amp; "'!" &amp;"i96"),0)</f>
        <v>2027</v>
      </c>
      <c r="CY15" s="146" t="n">
        <f aca="true">IFERROR(INDIRECT("'" &amp;$C15&amp; "'!" &amp;"j96"),0)</f>
        <v>3</v>
      </c>
      <c r="CZ15" s="146" t="str">
        <f aca="true">IFERROR(INDIRECT("'" &amp;$C15&amp; "'!" &amp;"k96"),0)</f>
        <v>да</v>
      </c>
      <c r="DA15" s="146" t="n">
        <f aca="true">IFERROR(INDIRECT("'" &amp;$C15&amp; "'!" &amp;"l96"),0)</f>
        <v>0</v>
      </c>
      <c r="DB15" s="146" t="n">
        <f aca="true">IFERROR(INDIRECT("'" &amp;$C15&amp; "'!" &amp;"m96"),0)</f>
        <v>0</v>
      </c>
      <c r="DC15" s="146" t="n">
        <f aca="true">IFERROR(INDIRECT("'" &amp;$C15&amp; "'!" &amp;"n96"),0)</f>
        <v>0</v>
      </c>
      <c r="DD15" s="146" t="n">
        <f aca="true">IFERROR(INDIRECT("'" &amp;$C15&amp; "'!" &amp;"o96"),0)</f>
        <v>0</v>
      </c>
      <c r="DE15" s="146" t="n">
        <f aca="true">IFERROR(INDIRECT("'" &amp;$C15&amp; "'!" &amp;"p96"),0)</f>
        <v>0</v>
      </c>
    </row>
    <row r="16" customFormat="false" ht="19.5" hidden="false" customHeight="true" outlineLevel="0" collapsed="false">
      <c r="A16" s="132"/>
      <c r="B16" s="143" t="str">
        <f aca="true">IF(C16=0,"",IFERROR(INDIRECT("'"&amp;$C16&amp;"'!"&amp;"C5"),"Некорректное название листа"))</f>
        <v>Муниципальное казённое дошкольное образовательное учреждение Воскресенский детский сад</v>
      </c>
      <c r="C16" s="144" t="s">
        <v>244</v>
      </c>
      <c r="D16" s="145" t="n">
        <f aca="true">IFERROR(INDIRECT("'"&amp;$C16&amp;"'!"&amp;"c6"),0)</f>
        <v>3711016155</v>
      </c>
      <c r="E16" s="145" t="str">
        <f aca="true">IFERROR(INDIRECT("'" &amp;$C16&amp; "'!" &amp;"c7"),0)</f>
        <v>155720, Ивановская обл., Савинский район, с. Воскресенское, ул. Пионерская д.10</v>
      </c>
      <c r="F16" s="145" t="str">
        <f aca="true">IFERROR(INDIRECT("'" &amp;$C16&amp; "'!" &amp;"c10"),0)</f>
        <v>Тарасова Марина Юрьевна</v>
      </c>
      <c r="G16" s="145" t="str">
        <f aca="true">IFERROR(INDIRECT("'" &amp;$C16&amp; "'!" &amp;"c11"),0)</f>
        <v>заведующая</v>
      </c>
      <c r="H16" s="145" t="n">
        <f aca="true">IFERROR(INDIRECT("'" &amp;$C16&amp; "'!" &amp;"c12"),0)</f>
        <v>89106926406</v>
      </c>
      <c r="I16" s="145" t="str">
        <f aca="true">IFERROR(INDIRECT("'" &amp;$C16&amp; "'!" &amp;"c13"),0)</f>
        <v>voskresenskiy_ds@ivreg.ru</v>
      </c>
      <c r="J16" s="145" t="n">
        <f aca="true">IFERROR(INDIRECT("'" &amp;$C16&amp; "'!" &amp;"c15"),0)</f>
        <v>0</v>
      </c>
      <c r="K16" s="145" t="n">
        <f aca="true">IFERROR(INDIRECT("'" &amp;$C16&amp; "'!" &amp;"c16"),0)</f>
        <v>0</v>
      </c>
      <c r="L16" s="145" t="n">
        <f aca="true">IFERROR(INDIRECT("'" &amp;$C16&amp; "'!" &amp;"c17"),0)</f>
        <v>0</v>
      </c>
      <c r="M16" s="145" t="str">
        <f aca="true">IFERROR(INDIRECT("'" &amp;$C16&amp; "'!" &amp;"c19"),0)</f>
        <v>Тарасова Марина Юрьевна</v>
      </c>
      <c r="N16" s="145" t="str">
        <f aca="true">IFERROR(INDIRECT("'" &amp;$C16&amp; "'!" &amp;"c20"),0)</f>
        <v>заведующая</v>
      </c>
      <c r="O16" s="145" t="n">
        <f aca="true">IFERROR(INDIRECT("'" &amp;$C16&amp; "'!" &amp;"c21"),0)</f>
        <v>89106926406</v>
      </c>
      <c r="P16" s="145" t="str">
        <f aca="true">IFERROR(INDIRECT("'" &amp;$C16&amp; "'!" &amp;"c22"),0)</f>
        <v>voskresenskiy_ds@ivreg.ru</v>
      </c>
      <c r="Q16" s="145" t="n">
        <f aca="true">IFERROR(INDIRECT("'" &amp;$C16&amp; "'!" &amp;"g25"),0)</f>
        <v>1</v>
      </c>
      <c r="R16" s="145" t="n">
        <f aca="true">IFERROR(INDIRECT("'" &amp;$C16&amp; "'!" &amp;"g26"),0)</f>
        <v>1</v>
      </c>
      <c r="S16" s="145" t="n">
        <f aca="true">IFERROR(INDIRECT("'" &amp;$C16&amp; "'!" &amp;"g27"),0)</f>
        <v>524.5</v>
      </c>
      <c r="T16" s="145" t="n">
        <f aca="true">IFERROR(INDIRECT("'" &amp;$C16&amp; "'!" &amp;"g28"),0)</f>
        <v>1</v>
      </c>
      <c r="U16" s="145" t="n">
        <f aca="true">IFERROR(INDIRECT("'" &amp;$C16&amp; "'!" &amp;"g29"),0)</f>
        <v>0</v>
      </c>
      <c r="V16" s="145" t="n">
        <f aca="true">IFERROR(INDIRECT("'" &amp;$C16&amp; "'!" &amp;"g30"),0)</f>
        <v>0</v>
      </c>
      <c r="W16" s="145" t="n">
        <f aca="true">IFERROR(INDIRECT("'" &amp;$C16&amp; "'!" &amp;"g31"),0)</f>
        <v>0</v>
      </c>
      <c r="X16" s="145" t="n">
        <f aca="true">IFERROR(INDIRECT("'" &amp;$C16&amp; "'!" &amp;"g32"),0)</f>
        <v>1</v>
      </c>
      <c r="Y16" s="145" t="n">
        <f aca="true">IFERROR(INDIRECT("'" &amp;$C16&amp; "'!" &amp;"g33"),0)</f>
        <v>12</v>
      </c>
      <c r="Z16" s="145" t="n">
        <f aca="true">IFERROR(INDIRECT("'" &amp;$C16&amp; "'!" &amp;"g34"),0)</f>
        <v>0</v>
      </c>
      <c r="AA16" s="145" t="n">
        <f aca="true">IFERROR(INDIRECT("'" &amp;$C16&amp; "'!" &amp;"g35"),0)</f>
        <v>1</v>
      </c>
      <c r="AB16" s="145" t="n">
        <f aca="true">IFERROR(INDIRECT("'" &amp;$C16&amp; "'!" &amp;"g36"),0)</f>
        <v>0</v>
      </c>
      <c r="AC16" s="145" t="n">
        <f aca="true">IFERROR(INDIRECT("'" &amp;$C16&amp; "'!" &amp;"g37"),0)</f>
        <v>0</v>
      </c>
      <c r="AD16" s="145" t="n">
        <f aca="true">IFERROR(INDIRECT("'" &amp;$C16&amp; "'!" &amp;"g38"),0)</f>
        <v>1</v>
      </c>
      <c r="AE16" s="145" t="n">
        <f aca="true">IFERROR(INDIRECT("'" &amp;$C16&amp; "'!" &amp;"g42"),0)</f>
        <v>0</v>
      </c>
      <c r="AF16" s="145" t="n">
        <f aca="true">IFERROR(INDIRECT("'" &amp;$C16&amp; "'!" &amp;"g43"),0)</f>
        <v>0</v>
      </c>
      <c r="AG16" s="145" t="n">
        <f aca="true">IFERROR(INDIRECT("'"&amp;$C16&amp;"'!"&amp;"g46"),0)</f>
        <v>1</v>
      </c>
      <c r="AH16" s="145" t="n">
        <f aca="true">IFERROR(INDIRECT("'"&amp;$C16&amp;"'!"&amp;"g47"),0)</f>
        <v>0</v>
      </c>
      <c r="AI16" s="145" t="n">
        <f aca="true">IFERROR(INDIRECT("'"&amp;$C16&amp;"'!"&amp;"g48"),0)</f>
        <v>1</v>
      </c>
      <c r="AJ16" s="145" t="n">
        <f aca="true">IFERROR(INDIRECT("'"&amp;$C16&amp;"'!"&amp;"g49"),0)</f>
        <v>0</v>
      </c>
      <c r="AK16" s="145" t="n">
        <f aca="true">IFERROR(INDIRECT("'"&amp;$C16&amp;"'!"&amp;"g50"),0)</f>
        <v>0</v>
      </c>
      <c r="AL16" s="145" t="n">
        <f aca="true">IFERROR(INDIRECT("'" &amp;$C16&amp; "'!" &amp;"i46"),0)</f>
        <v>1</v>
      </c>
      <c r="AM16" s="145" t="n">
        <f aca="true">IFERROR(INDIRECT("'" &amp;$C16&amp; "'!" &amp;"i47"),0)</f>
        <v>0</v>
      </c>
      <c r="AN16" s="145" t="n">
        <f aca="true">IFERROR(INDIRECT("'" &amp;$C16&amp; "'!" &amp;"i48"),0)</f>
        <v>1</v>
      </c>
      <c r="AO16" s="145" t="n">
        <f aca="true">IFERROR(INDIRECT("'" &amp;$C16&amp; "'!" &amp;"i49"),0)</f>
        <v>0</v>
      </c>
      <c r="AP16" s="145" t="n">
        <f aca="true">IFERROR(INDIRECT("'" &amp;$C16&amp; "'!" &amp;"i50"),0)</f>
        <v>0</v>
      </c>
      <c r="AQ16" s="145" t="n">
        <f aca="true">IFERROR(INDIRECT("'" &amp;$C16&amp; "'!" &amp;"g53"),0)</f>
        <v>0</v>
      </c>
      <c r="AR16" s="145" t="n">
        <f aca="true">IFERROR(INDIRECT("'" &amp;$C16&amp; "'!" &amp;"g54"),0)</f>
        <v>0</v>
      </c>
      <c r="AS16" s="145" t="n">
        <f aca="true">IFERROR(INDIRECT("'" &amp;$C16&amp; "'!" &amp;"g55"),0)</f>
        <v>0</v>
      </c>
      <c r="AT16" s="145" t="n">
        <f aca="true">IFERROR(INDIRECT("'" &amp;$C16&amp; "'!" &amp;"g56"),0)</f>
        <v>0</v>
      </c>
      <c r="AU16" s="145" t="n">
        <f aca="true">IFERROR(INDIRECT("'" &amp;$C16&amp; "'!" &amp;"g57"),0)</f>
        <v>0</v>
      </c>
      <c r="AV16" s="145" t="n">
        <f aca="true">IFERROR(INDIRECT("'" &amp;$C16&amp; "'!" &amp;"g60"),0)</f>
        <v>76</v>
      </c>
      <c r="AW16" s="145" t="n">
        <f aca="true">IFERROR(INDIRECT("'" &amp;$C16&amp; "'!" &amp;"g61"),0)</f>
        <v>76</v>
      </c>
      <c r="AX16" s="145" t="n">
        <f aca="true">IFERROR(INDIRECT("'" &amp;$C16&amp; "'!" &amp;"g62"),0)</f>
        <v>76</v>
      </c>
      <c r="AY16" s="145" t="n">
        <f aca="true">IFERROR(INDIRECT("'" &amp;$C16&amp; "'!" &amp;"i60"),0)</f>
        <v>5</v>
      </c>
      <c r="AZ16" s="145" t="n">
        <f aca="true">IFERROR(INDIRECT("'" &amp;$C16&amp; "'!" &amp;"i61"),0)</f>
        <v>5</v>
      </c>
      <c r="BA16" s="145" t="n">
        <f aca="true">IFERROR(INDIRECT("'" &amp;$C16&amp; "'!" &amp;"i62"),0)</f>
        <v>5</v>
      </c>
      <c r="BB16" s="145" t="n">
        <f aca="true">IFERROR(INDIRECT("'" &amp;$C16&amp; "'!" &amp;"g66"),0)</f>
        <v>0</v>
      </c>
      <c r="BC16" s="145" t="n">
        <f aca="true">IFERROR(INDIRECT("'" &amp;$C16&amp; "'!" &amp;"g67"),0)</f>
        <v>0</v>
      </c>
      <c r="BD16" s="145" t="n">
        <f aca="true">IFERROR(INDIRECT("'" &amp;$C16&amp; "'!" &amp;"g69"),0)</f>
        <v>0</v>
      </c>
      <c r="BE16" s="145" t="n">
        <f aca="true">IFERROR(INDIRECT("'" &amp;$C16&amp; "'!" &amp;"g70"),0)</f>
        <v>0</v>
      </c>
      <c r="BF16" s="145" t="n">
        <f aca="true">IFERROR(INDIRECT("'" &amp;$C16&amp; "'!" &amp;"e73"),0)</f>
        <v>16159</v>
      </c>
      <c r="BG16" s="145" t="n">
        <f aca="true">IFERROR(INDIRECT("'" &amp;$C16&amp; "'!" &amp;"e74"),0)</f>
        <v>194.761</v>
      </c>
      <c r="BH16" s="145" t="n">
        <f aca="true">IFERROR(INDIRECT("'" &amp;$C16&amp; "'!" &amp;"e75"),0)</f>
        <v>0</v>
      </c>
      <c r="BI16" s="145" t="n">
        <f aca="true">IFERROR(INDIRECT("'" &amp;$C16&amp; "'!" &amp;"e76"),0)</f>
        <v>0</v>
      </c>
      <c r="BJ16" s="145" t="n">
        <f aca="true">IFERROR(INDIRECT("'" &amp;$C16&amp; "'!" &amp;"e77"),0)</f>
        <v>0</v>
      </c>
      <c r="BK16" s="145" t="n">
        <f aca="true">IFERROR(INDIRECT("'" &amp;$C16&amp; "'!" &amp;"e78"),0)</f>
        <v>0</v>
      </c>
      <c r="BL16" s="145" t="n">
        <f aca="true">IFERROR(INDIRECT("'" &amp;$C16&amp; "'!" &amp;"e79"),0)</f>
        <v>0</v>
      </c>
      <c r="BM16" s="145" t="n">
        <f aca="true">IFERROR(INDIRECT("'" &amp;$C16&amp; "'!" &amp;"e80"),0)</f>
        <v>0</v>
      </c>
      <c r="BN16" s="145" t="n">
        <f aca="true">IFERROR(INDIRECT("'" &amp;$C16&amp; "'!" &amp;"e81"),0)</f>
        <v>0</v>
      </c>
      <c r="BO16" s="145" t="n">
        <f aca="true">IFERROR(INDIRECT("'" &amp;$C16&amp; "'!" &amp;"e82"),0)</f>
        <v>0</v>
      </c>
      <c r="BP16" s="145" t="n">
        <f aca="true">IFERROR(INDIRECT("'" &amp;$C16&amp; "'!" &amp;"e83"),0)</f>
        <v>0</v>
      </c>
      <c r="BQ16" s="145" t="n">
        <f aca="true">IFERROR(INDIRECT("'" &amp;$C16&amp; "'!" &amp;"e84"),0)</f>
        <v>0</v>
      </c>
      <c r="BR16" s="145" t="n">
        <f aca="true">IFERROR(INDIRECT("'" &amp;$C16&amp; "'!" &amp;"e85"),0)</f>
        <v>0</v>
      </c>
      <c r="BS16" s="145" t="n">
        <f aca="true">IFERROR(INDIRECT("'" &amp;$C16&amp; "'!" &amp;"e86"),0)</f>
        <v>0</v>
      </c>
      <c r="BT16" s="145" t="n">
        <f aca="true">IFERROR(INDIRECT("'" &amp;$C16&amp; "'!" &amp;"e87"),0)</f>
        <v>0</v>
      </c>
      <c r="BU16" s="145" t="n">
        <f aca="true">IFERROR(INDIRECT("'" &amp;$C16&amp; "'!" &amp;"e88"),0)</f>
        <v>0</v>
      </c>
      <c r="BV16" s="145" t="n">
        <f aca="true">IFERROR(INDIRECT("'" &amp;$C16&amp; "'!" &amp;"e89"),0)</f>
        <v>0</v>
      </c>
      <c r="BW16" s="145" t="n">
        <f aca="true">IFERROR(INDIRECT("'" &amp;$C16&amp; "'!" &amp;"e90"),0)</f>
        <v>0</v>
      </c>
      <c r="BX16" s="145" t="n">
        <f aca="true">IFERROR(INDIRECT("'" &amp;$C16&amp; "'!" &amp;"e91"),0)</f>
        <v>0</v>
      </c>
      <c r="BY16" s="145" t="n">
        <f aca="true">IFERROR(INDIRECT("'" &amp;$C16&amp; "'!" &amp;"e92"),0)</f>
        <v>0</v>
      </c>
      <c r="BZ16" s="145" t="n">
        <f aca="true">IFERROR(INDIRECT("'" &amp;$C16&amp; "'!" &amp;"h73"),0)</f>
        <v>0</v>
      </c>
      <c r="CA16" s="145" t="n">
        <f aca="true">IFERROR(INDIRECT("'" &amp;$C16&amp; "'!" &amp;"h74"),0)</f>
        <v>0</v>
      </c>
      <c r="CB16" s="145" t="n">
        <f aca="true">IFERROR(INDIRECT("'" &amp;$C16&amp; "'!" &amp;"h75"),0)</f>
        <v>0</v>
      </c>
      <c r="CC16" s="145" t="n">
        <f aca="true">IFERROR(INDIRECT("'" &amp;$C16&amp; "'!" &amp;"h76"),0)</f>
        <v>0</v>
      </c>
      <c r="CD16" s="145" t="n">
        <f aca="true">IFERROR(INDIRECT("'" &amp;$C16&amp; "'!" &amp;"h77"),0)</f>
        <v>234</v>
      </c>
      <c r="CE16" s="145" t="n">
        <f aca="true">IFERROR(INDIRECT("'" &amp;$C16&amp; "'!" &amp;"h78"),0)</f>
        <v>10.573</v>
      </c>
      <c r="CF16" s="145" t="n">
        <f aca="true">IFERROR(INDIRECT("'" &amp;$C16&amp; "'!" &amp;"h79"),0)</f>
        <v>0</v>
      </c>
      <c r="CG16" s="145" t="n">
        <f aca="true">IFERROR(INDIRECT("'" &amp;$C16&amp; "'!" &amp;"h80"),0)</f>
        <v>0</v>
      </c>
      <c r="CH16" s="145" t="n">
        <f aca="true">IFERROR(INDIRECT("'" &amp;$C16&amp; "'!" &amp;"h81"),0)</f>
        <v>0</v>
      </c>
      <c r="CI16" s="145" t="n">
        <f aca="true">IFERROR(INDIRECT("'" &amp;$C16&amp; "'!" &amp;"h82"),0)</f>
        <v>0</v>
      </c>
      <c r="CJ16" s="145" t="n">
        <f aca="true">IFERROR(INDIRECT("'" &amp;$C16&amp; "'!" &amp;"h83"),0)</f>
        <v>0</v>
      </c>
      <c r="CK16" s="145" t="n">
        <f aca="true">IFERROR(INDIRECT("'" &amp;$C16&amp; "'!" &amp;"h84"),0)</f>
        <v>0</v>
      </c>
      <c r="CL16" s="145" t="n">
        <f aca="true">IFERROR(INDIRECT("'" &amp;$C16&amp; "'!" &amp;"h85"),0)</f>
        <v>4152.912</v>
      </c>
      <c r="CM16" s="145" t="n">
        <f aca="true">IFERROR(INDIRECT("'" &amp;$C16&amp; "'!" &amp;"h86"),0)</f>
        <v>253.861</v>
      </c>
      <c r="CN16" s="145" t="n">
        <f aca="true">IFERROR(INDIRECT("'" &amp;$C16&amp; "'!" &amp;"h87"),0)</f>
        <v>0</v>
      </c>
      <c r="CO16" s="145" t="n">
        <f aca="true">IFERROR(INDIRECT("'" &amp;$C16&amp; "'!" &amp;"h88"),0)</f>
        <v>0</v>
      </c>
      <c r="CP16" s="145" t="n">
        <f aca="true">IFERROR(INDIRECT("'" &amp;$C16&amp; "'!" &amp;"h89"),0)</f>
        <v>72.95</v>
      </c>
      <c r="CQ16" s="145" t="n">
        <f aca="true">IFERROR(INDIRECT("'" &amp;$C16&amp; "'!" &amp;"h90"),0)</f>
        <v>769.565</v>
      </c>
      <c r="CR16" s="145" t="n">
        <f aca="true">IFERROR(INDIRECT("'" &amp;$C16&amp; "'!" &amp;"h91"),0)</f>
        <v>0</v>
      </c>
      <c r="CS16" s="145" t="n">
        <f aca="true">IFERROR(INDIRECT("'" &amp;$C16&amp; "'!" &amp;"h92"),0)</f>
        <v>0</v>
      </c>
      <c r="CT16" s="146" t="str">
        <f aca="true">IFERROR(INDIRECT("'" &amp;$C16&amp; "'!" &amp;"b96"),0)</f>
        <v>Муниципальное казённое дошкольное образовательное учреждение Воскресенский детский сад</v>
      </c>
      <c r="CU16" s="146" t="str">
        <f aca="true">IFERROR(INDIRECT("'" &amp;$C16&amp; "'!" &amp;"c96"),0)</f>
        <v>Энергосбережение и повышения энергетической эффективности в МКДОУ Воскресенском детском саду</v>
      </c>
      <c r="CV16" s="146" t="str">
        <f aca="true">IFERROR(INDIRECT("'" &amp;$C16&amp; "'!" &amp;"g96"),0)</f>
        <v>приказ заведующей от 10.02.2025 № 17</v>
      </c>
      <c r="CW16" s="146" t="n">
        <f aca="true">IFERROR(INDIRECT("'" &amp;$C16&amp; "'!" &amp;"h96"),0)</f>
        <v>2025</v>
      </c>
      <c r="CX16" s="146" t="n">
        <f aca="true">IFERROR(INDIRECT("'" &amp;$C16&amp; "'!" &amp;"i96"),0)</f>
        <v>2027</v>
      </c>
      <c r="CY16" s="146" t="n">
        <f aca="true">IFERROR(INDIRECT("'" &amp;$C16&amp; "'!" &amp;"j96"),0)</f>
        <v>3</v>
      </c>
      <c r="CZ16" s="146" t="str">
        <f aca="true">IFERROR(INDIRECT("'" &amp;$C16&amp; "'!" &amp;"k96"),0)</f>
        <v>да</v>
      </c>
      <c r="DA16" s="146" t="n">
        <f aca="true">IFERROR(INDIRECT("'" &amp;$C16&amp; "'!" &amp;"l96"),0)</f>
        <v>0</v>
      </c>
      <c r="DB16" s="146" t="n">
        <f aca="true">IFERROR(INDIRECT("'" &amp;$C16&amp; "'!" &amp;"m96"),0)</f>
        <v>0</v>
      </c>
      <c r="DC16" s="146" t="n">
        <f aca="true">IFERROR(INDIRECT("'" &amp;$C16&amp; "'!" &amp;"n96"),0)</f>
        <v>0</v>
      </c>
      <c r="DD16" s="146" t="n">
        <f aca="true">IFERROR(INDIRECT("'" &amp;$C16&amp; "'!" &amp;"o96"),0)</f>
        <v>0</v>
      </c>
      <c r="DE16" s="146" t="n">
        <f aca="true">IFERROR(INDIRECT("'" &amp;$C16&amp; "'!" &amp;"p96"),0)</f>
        <v>0</v>
      </c>
    </row>
    <row r="17" customFormat="false" ht="19.5" hidden="false" customHeight="true" outlineLevel="0" collapsed="false">
      <c r="A17" s="132"/>
      <c r="B17" s="143" t="str">
        <f aca="true">IF(C17=0,"",IFERROR(INDIRECT("'"&amp;$C17&amp;"'!"&amp;"C5"),"Некорректное название листа"))</f>
        <v>Муниципальное казённое дошкольное образовательное учреждение Савинский детский сад № 1</v>
      </c>
      <c r="C17" s="144" t="s">
        <v>245</v>
      </c>
      <c r="D17" s="145" t="n">
        <f aca="true">IFERROR(INDIRECT("'"&amp;$C17&amp;"'!"&amp;"c6"),0)</f>
        <v>3722003253</v>
      </c>
      <c r="E17" s="145" t="str">
        <f aca="true">IFERROR(INDIRECT("'" &amp;$C17&amp; "'!" &amp;"c7"),0)</f>
        <v>155710 Ивановская область, Савинский район, п. Савино, улица Советская, дом 19</v>
      </c>
      <c r="F17" s="145" t="str">
        <f aca="true">IFERROR(INDIRECT("'" &amp;$C17&amp; "'!" &amp;"c10"),0)</f>
        <v>Тростина Валентина Петровна</v>
      </c>
      <c r="G17" s="145" t="str">
        <f aca="true">IFERROR(INDIRECT("'" &amp;$C17&amp; "'!" &amp;"c11"),0)</f>
        <v>заведующая</v>
      </c>
      <c r="H17" s="145" t="n">
        <f aca="true">IFERROR(INDIRECT("'" &amp;$C17&amp; "'!" &amp;"c12"),0)</f>
        <v>84935691557</v>
      </c>
      <c r="I17" s="145" t="str">
        <f aca="true">IFERROR(INDIRECT("'" &amp;$C17&amp; "'!" &amp;"c13"),0)</f>
        <v>savinomdou1@yandex.ru</v>
      </c>
      <c r="J17" s="145" t="n">
        <f aca="true">IFERROR(INDIRECT("'" &amp;$C17&amp; "'!" &amp;"c15"),0)</f>
        <v>0</v>
      </c>
      <c r="K17" s="145" t="n">
        <f aca="true">IFERROR(INDIRECT("'" &amp;$C17&amp; "'!" &amp;"c16"),0)</f>
        <v>0</v>
      </c>
      <c r="L17" s="145" t="n">
        <f aca="true">IFERROR(INDIRECT("'" &amp;$C17&amp; "'!" &amp;"c17"),0)</f>
        <v>0</v>
      </c>
      <c r="M17" s="145" t="str">
        <f aca="true">IFERROR(INDIRECT("'" &amp;$C17&amp; "'!" &amp;"c19"),0)</f>
        <v>Тростина Валентина Петровна</v>
      </c>
      <c r="N17" s="145" t="str">
        <f aca="true">IFERROR(INDIRECT("'" &amp;$C17&amp; "'!" &amp;"c20"),0)</f>
        <v>заведующая</v>
      </c>
      <c r="O17" s="145" t="n">
        <f aca="true">IFERROR(INDIRECT("'" &amp;$C17&amp; "'!" &amp;"c21"),0)</f>
        <v>84935691557</v>
      </c>
      <c r="P17" s="145" t="str">
        <f aca="true">IFERROR(INDIRECT("'" &amp;$C17&amp; "'!" &amp;"c22"),0)</f>
        <v>savinomdou1@yandex.ru</v>
      </c>
      <c r="Q17" s="145" t="n">
        <f aca="true">IFERROR(INDIRECT("'" &amp;$C17&amp; "'!" &amp;"g25"),0)</f>
        <v>1</v>
      </c>
      <c r="R17" s="145" t="n">
        <f aca="true">IFERROR(INDIRECT("'" &amp;$C17&amp; "'!" &amp;"g26"),0)</f>
        <v>1</v>
      </c>
      <c r="S17" s="145" t="n">
        <f aca="true">IFERROR(INDIRECT("'" &amp;$C17&amp; "'!" &amp;"g27"),0)</f>
        <v>1078</v>
      </c>
      <c r="T17" s="145" t="n">
        <f aca="true">IFERROR(INDIRECT("'" &amp;$C17&amp; "'!" &amp;"g28"),0)</f>
        <v>1</v>
      </c>
      <c r="U17" s="145" t="n">
        <f aca="true">IFERROR(INDIRECT("'" &amp;$C17&amp; "'!" &amp;"g29"),0)</f>
        <v>1</v>
      </c>
      <c r="V17" s="145" t="n">
        <f aca="true">IFERROR(INDIRECT("'" &amp;$C17&amp; "'!" &amp;"g30"),0)</f>
        <v>0</v>
      </c>
      <c r="W17" s="145" t="n">
        <f aca="true">IFERROR(INDIRECT("'" &amp;$C17&amp; "'!" &amp;"g31"),0)</f>
        <v>1</v>
      </c>
      <c r="X17" s="145" t="n">
        <f aca="true">IFERROR(INDIRECT("'" &amp;$C17&amp; "'!" &amp;"g32"),0)</f>
        <v>0</v>
      </c>
      <c r="Y17" s="145" t="n">
        <f aca="true">IFERROR(INDIRECT("'" &amp;$C17&amp; "'!" &amp;"g33"),0)</f>
        <v>11</v>
      </c>
      <c r="Z17" s="145" t="n">
        <f aca="true">IFERROR(INDIRECT("'" &amp;$C17&amp; "'!" &amp;"g34"),0)</f>
        <v>0</v>
      </c>
      <c r="AA17" s="145" t="n">
        <f aca="true">IFERROR(INDIRECT("'" &amp;$C17&amp; "'!" &amp;"g35"),0)</f>
        <v>1</v>
      </c>
      <c r="AB17" s="145" t="n">
        <f aca="true">IFERROR(INDIRECT("'" &amp;$C17&amp; "'!" &amp;"g36"),0)</f>
        <v>0</v>
      </c>
      <c r="AC17" s="145" t="n">
        <f aca="true">IFERROR(INDIRECT("'" &amp;$C17&amp; "'!" &amp;"g37"),0)</f>
        <v>0</v>
      </c>
      <c r="AD17" s="145" t="n">
        <f aca="true">IFERROR(INDIRECT("'" &amp;$C17&amp; "'!" &amp;"g38"),0)</f>
        <v>1</v>
      </c>
      <c r="AE17" s="145" t="n">
        <f aca="true">IFERROR(INDIRECT("'" &amp;$C17&amp; "'!" &amp;"g42"),0)</f>
        <v>0</v>
      </c>
      <c r="AF17" s="145" t="n">
        <f aca="true">IFERROR(INDIRECT("'" &amp;$C17&amp; "'!" &amp;"g43"),0)</f>
        <v>0</v>
      </c>
      <c r="AG17" s="145" t="n">
        <f aca="true">IFERROR(INDIRECT("'"&amp;$C17&amp;"'!"&amp;"g46"),0)</f>
        <v>1</v>
      </c>
      <c r="AH17" s="145" t="n">
        <f aca="true">IFERROR(INDIRECT("'"&amp;$C17&amp;"'!"&amp;"g47"),0)</f>
        <v>1</v>
      </c>
      <c r="AI17" s="145" t="n">
        <f aca="true">IFERROR(INDIRECT("'"&amp;$C17&amp;"'!"&amp;"g48"),0)</f>
        <v>1</v>
      </c>
      <c r="AJ17" s="145" t="n">
        <f aca="true">IFERROR(INDIRECT("'"&amp;$C17&amp;"'!"&amp;"g49"),0)</f>
        <v>0</v>
      </c>
      <c r="AK17" s="145" t="n">
        <f aca="true">IFERROR(INDIRECT("'"&amp;$C17&amp;"'!"&amp;"g50"),0)</f>
        <v>0</v>
      </c>
      <c r="AL17" s="145" t="n">
        <f aca="true">IFERROR(INDIRECT("'" &amp;$C17&amp; "'!" &amp;"i46"),0)</f>
        <v>1</v>
      </c>
      <c r="AM17" s="145" t="n">
        <f aca="true">IFERROR(INDIRECT("'" &amp;$C17&amp; "'!" &amp;"i47"),0)</f>
        <v>1</v>
      </c>
      <c r="AN17" s="145" t="n">
        <f aca="true">IFERROR(INDIRECT("'" &amp;$C17&amp; "'!" &amp;"i48"),0)</f>
        <v>1</v>
      </c>
      <c r="AO17" s="145" t="n">
        <f aca="true">IFERROR(INDIRECT("'" &amp;$C17&amp; "'!" &amp;"i49"),0)</f>
        <v>0</v>
      </c>
      <c r="AP17" s="145" t="n">
        <f aca="true">IFERROR(INDIRECT("'" &amp;$C17&amp; "'!" &amp;"i50"),0)</f>
        <v>0</v>
      </c>
      <c r="AQ17" s="145" t="n">
        <f aca="true">IFERROR(INDIRECT("'" &amp;$C17&amp; "'!" &amp;"g53"),0)</f>
        <v>0</v>
      </c>
      <c r="AR17" s="145" t="n">
        <f aca="true">IFERROR(INDIRECT("'" &amp;$C17&amp; "'!" &amp;"g54"),0)</f>
        <v>0</v>
      </c>
      <c r="AS17" s="145" t="n">
        <f aca="true">IFERROR(INDIRECT("'" &amp;$C17&amp; "'!" &amp;"g55"),0)</f>
        <v>0</v>
      </c>
      <c r="AT17" s="145" t="n">
        <f aca="true">IFERROR(INDIRECT("'" &amp;$C17&amp; "'!" &amp;"g56"),0)</f>
        <v>0</v>
      </c>
      <c r="AU17" s="145" t="n">
        <f aca="true">IFERROR(INDIRECT("'" &amp;$C17&amp; "'!" &amp;"g57"),0)</f>
        <v>0</v>
      </c>
      <c r="AV17" s="145" t="n">
        <f aca="true">IFERROR(INDIRECT("'" &amp;$C17&amp; "'!" &amp;"g60"),0)</f>
        <v>143</v>
      </c>
      <c r="AW17" s="145" t="n">
        <f aca="true">IFERROR(INDIRECT("'" &amp;$C17&amp; "'!" &amp;"g61"),0)</f>
        <v>105</v>
      </c>
      <c r="AX17" s="145" t="n">
        <f aca="true">IFERROR(INDIRECT("'" &amp;$C17&amp; "'!" &amp;"g62"),0)</f>
        <v>0</v>
      </c>
      <c r="AY17" s="145" t="n">
        <f aca="true">IFERROR(INDIRECT("'" &amp;$C17&amp; "'!" &amp;"i60"),0)</f>
        <v>8</v>
      </c>
      <c r="AZ17" s="145" t="n">
        <f aca="true">IFERROR(INDIRECT("'" &amp;$C17&amp; "'!" &amp;"i61"),0)</f>
        <v>0</v>
      </c>
      <c r="BA17" s="145" t="n">
        <f aca="true">IFERROR(INDIRECT("'" &amp;$C17&amp; "'!" &amp;"i62"),0)</f>
        <v>0</v>
      </c>
      <c r="BB17" s="145" t="n">
        <f aca="true">IFERROR(INDIRECT("'" &amp;$C17&amp; "'!" &amp;"g66"),0)</f>
        <v>0</v>
      </c>
      <c r="BC17" s="145" t="n">
        <f aca="true">IFERROR(INDIRECT("'" &amp;$C17&amp; "'!" &amp;"g67"),0)</f>
        <v>0</v>
      </c>
      <c r="BD17" s="145" t="n">
        <f aca="true">IFERROR(INDIRECT("'" &amp;$C17&amp; "'!" &amp;"g69"),0)</f>
        <v>0</v>
      </c>
      <c r="BE17" s="145" t="n">
        <f aca="true">IFERROR(INDIRECT("'" &amp;$C17&amp; "'!" &amp;"g70"),0)</f>
        <v>0</v>
      </c>
      <c r="BF17" s="145" t="n">
        <f aca="true">IFERROR(INDIRECT("'" &amp;$C17&amp; "'!" &amp;"e73"),0)</f>
        <v>22251</v>
      </c>
      <c r="BG17" s="145" t="n">
        <f aca="true">IFERROR(INDIRECT("'" &amp;$C17&amp; "'!" &amp;"e74"),0)</f>
        <v>259.03</v>
      </c>
      <c r="BH17" s="145" t="n">
        <f aca="true">IFERROR(INDIRECT("'" &amp;$C17&amp; "'!" &amp;"e75"),0)</f>
        <v>196.04</v>
      </c>
      <c r="BI17" s="145" t="n">
        <f aca="true">IFERROR(INDIRECT("'" &amp;$C17&amp; "'!" &amp;"e76"),0)</f>
        <v>786.052</v>
      </c>
      <c r="BJ17" s="145" t="n">
        <f aca="true">IFERROR(INDIRECT("'" &amp;$C17&amp; "'!" &amp;"e77"),0)</f>
        <v>310.558</v>
      </c>
      <c r="BK17" s="145" t="n">
        <f aca="true">IFERROR(INDIRECT("'" &amp;$C17&amp; "'!" &amp;"e78"),0)</f>
        <v>15</v>
      </c>
      <c r="BL17" s="145" t="n">
        <f aca="true">IFERROR(INDIRECT("'" &amp;$C17&amp; "'!" &amp;"e79"),0)</f>
        <v>0</v>
      </c>
      <c r="BM17" s="145" t="n">
        <f aca="true">IFERROR(INDIRECT("'" &amp;$C17&amp; "'!" &amp;"e80"),0)</f>
        <v>0</v>
      </c>
      <c r="BN17" s="145" t="n">
        <f aca="true">IFERROR(INDIRECT("'" &amp;$C17&amp; "'!" &amp;"e81"),0)</f>
        <v>0</v>
      </c>
      <c r="BO17" s="145" t="n">
        <f aca="true">IFERROR(INDIRECT("'" &amp;$C17&amp; "'!" &amp;"e82"),0)</f>
        <v>0</v>
      </c>
      <c r="BP17" s="145" t="n">
        <f aca="true">IFERROR(INDIRECT("'" &amp;$C17&amp; "'!" &amp;"e83"),0)</f>
        <v>0</v>
      </c>
      <c r="BQ17" s="145" t="n">
        <f aca="true">IFERROR(INDIRECT("'" &amp;$C17&amp; "'!" &amp;"e84"),0)</f>
        <v>0</v>
      </c>
      <c r="BR17" s="145" t="n">
        <f aca="true">IFERROR(INDIRECT("'" &amp;$C17&amp; "'!" &amp;"e85"),0)</f>
        <v>0</v>
      </c>
      <c r="BS17" s="145" t="n">
        <f aca="true">IFERROR(INDIRECT("'" &amp;$C17&amp; "'!" &amp;"e86"),0)</f>
        <v>0</v>
      </c>
      <c r="BT17" s="145" t="n">
        <f aca="true">IFERROR(INDIRECT("'" &amp;$C17&amp; "'!" &amp;"e87"),0)</f>
        <v>0</v>
      </c>
      <c r="BU17" s="145" t="n">
        <f aca="true">IFERROR(INDIRECT("'" &amp;$C17&amp; "'!" &amp;"e88"),0)</f>
        <v>0</v>
      </c>
      <c r="BV17" s="145" t="n">
        <f aca="true">IFERROR(INDIRECT("'" &amp;$C17&amp; "'!" &amp;"e89"),0)</f>
        <v>0</v>
      </c>
      <c r="BW17" s="145" t="n">
        <f aca="true">IFERROR(INDIRECT("'" &amp;$C17&amp; "'!" &amp;"e90"),0)</f>
        <v>0</v>
      </c>
      <c r="BX17" s="145" t="n">
        <f aca="true">IFERROR(INDIRECT("'" &amp;$C17&amp; "'!" &amp;"e91"),0)</f>
        <v>0</v>
      </c>
      <c r="BY17" s="145" t="n">
        <f aca="true">IFERROR(INDIRECT("'" &amp;$C17&amp; "'!" &amp;"e92"),0)</f>
        <v>0</v>
      </c>
      <c r="BZ17" s="145" t="n">
        <f aca="true">IFERROR(INDIRECT("'" &amp;$C17&amp; "'!" &amp;"h73"),0)</f>
        <v>0</v>
      </c>
      <c r="CA17" s="145" t="n">
        <f aca="true">IFERROR(INDIRECT("'" &amp;$C17&amp; "'!" &amp;"h74"),0)</f>
        <v>0</v>
      </c>
      <c r="CB17" s="145" t="n">
        <f aca="true">IFERROR(INDIRECT("'" &amp;$C17&amp; "'!" &amp;"h75"),0)</f>
        <v>0</v>
      </c>
      <c r="CC17" s="145" t="n">
        <f aca="true">IFERROR(INDIRECT("'" &amp;$C17&amp; "'!" &amp;"h76"),0)</f>
        <v>0</v>
      </c>
      <c r="CD17" s="145" t="n">
        <f aca="true">IFERROR(INDIRECT("'" &amp;$C17&amp; "'!" &amp;"h77"),0)</f>
        <v>0</v>
      </c>
      <c r="CE17" s="145" t="n">
        <f aca="true">IFERROR(INDIRECT("'" &amp;$C17&amp; "'!" &amp;"h78"),0)</f>
        <v>0</v>
      </c>
      <c r="CF17" s="145" t="n">
        <f aca="true">IFERROR(INDIRECT("'" &amp;$C17&amp; "'!" &amp;"h79"),0)</f>
        <v>0</v>
      </c>
      <c r="CG17" s="145" t="n">
        <f aca="true">IFERROR(INDIRECT("'" &amp;$C17&amp; "'!" &amp;"h80"),0)</f>
        <v>0</v>
      </c>
      <c r="CH17" s="145" t="n">
        <f aca="true">IFERROR(INDIRECT("'" &amp;$C17&amp; "'!" &amp;"h81"),0)</f>
        <v>0</v>
      </c>
      <c r="CI17" s="145" t="n">
        <f aca="true">IFERROR(INDIRECT("'" &amp;$C17&amp; "'!" &amp;"h82"),0)</f>
        <v>0</v>
      </c>
      <c r="CJ17" s="145" t="n">
        <f aca="true">IFERROR(INDIRECT("'" &amp;$C17&amp; "'!" &amp;"h83"),0)</f>
        <v>0</v>
      </c>
      <c r="CK17" s="145" t="n">
        <f aca="true">IFERROR(INDIRECT("'" &amp;$C17&amp; "'!" &amp;"h84"),0)</f>
        <v>0</v>
      </c>
      <c r="CL17" s="145" t="n">
        <f aca="true">IFERROR(INDIRECT("'" &amp;$C17&amp; "'!" &amp;"h85"),0)</f>
        <v>0</v>
      </c>
      <c r="CM17" s="145" t="n">
        <f aca="true">IFERROR(INDIRECT("'" &amp;$C17&amp; "'!" &amp;"h86"),0)</f>
        <v>0</v>
      </c>
      <c r="CN17" s="145" t="n">
        <f aca="true">IFERROR(INDIRECT("'" &amp;$C17&amp; "'!" &amp;"h87"),0)</f>
        <v>0</v>
      </c>
      <c r="CO17" s="145" t="n">
        <f aca="true">IFERROR(INDIRECT("'" &amp;$C17&amp; "'!" &amp;"h88"),0)</f>
        <v>0</v>
      </c>
      <c r="CP17" s="145" t="n">
        <f aca="true">IFERROR(INDIRECT("'" &amp;$C17&amp; "'!" &amp;"h89"),0)</f>
        <v>0</v>
      </c>
      <c r="CQ17" s="145" t="n">
        <f aca="true">IFERROR(INDIRECT("'" &amp;$C17&amp; "'!" &amp;"h90"),0)</f>
        <v>0</v>
      </c>
      <c r="CR17" s="145" t="n">
        <f aca="true">IFERROR(INDIRECT("'" &amp;$C17&amp; "'!" &amp;"h91"),0)</f>
        <v>0</v>
      </c>
      <c r="CS17" s="145" t="n">
        <f aca="true">IFERROR(INDIRECT("'" &amp;$C17&amp; "'!" &amp;"h92"),0)</f>
        <v>0</v>
      </c>
      <c r="CT17" s="146" t="str">
        <f aca="true">IFERROR(INDIRECT("'" &amp;$C17&amp; "'!" &amp;"b96"),0)</f>
        <v>Муниципальное казённое дошкольное образовательное учреждение Савинский детский сад № 1</v>
      </c>
      <c r="CU17" s="146" t="str">
        <f aca="true">IFERROR(INDIRECT("'" &amp;$C17&amp; "'!" &amp;"c96"),0)</f>
        <v>Энергосбережение и повышение энергетической эффективности в Муниципальном казённом дошкольном учреждении Савинского детского сада № 1</v>
      </c>
      <c r="CV17" s="146" t="str">
        <f aca="true">IFERROR(INDIRECT("'" &amp;$C17&amp; "'!" &amp;"g96"),0)</f>
        <v>приказ заведующей от 10.02.2025 № 22</v>
      </c>
      <c r="CW17" s="146" t="n">
        <f aca="true">IFERROR(INDIRECT("'" &amp;$C17&amp; "'!" &amp;"h96"),0)</f>
        <v>2025</v>
      </c>
      <c r="CX17" s="146" t="n">
        <f aca="true">IFERROR(INDIRECT("'" &amp;$C17&amp; "'!" &amp;"i96"),0)</f>
        <v>2027</v>
      </c>
      <c r="CY17" s="146" t="n">
        <f aca="true">IFERROR(INDIRECT("'" &amp;$C17&amp; "'!" &amp;"j96"),0)</f>
        <v>3</v>
      </c>
      <c r="CZ17" s="146" t="str">
        <f aca="true">IFERROR(INDIRECT("'" &amp;$C17&amp; "'!" &amp;"k96"),0)</f>
        <v>да</v>
      </c>
      <c r="DA17" s="146" t="n">
        <f aca="true">IFERROR(INDIRECT("'" &amp;$C17&amp; "'!" &amp;"l96"),0)</f>
        <v>0</v>
      </c>
      <c r="DB17" s="146" t="n">
        <f aca="true">IFERROR(INDIRECT("'" &amp;$C17&amp; "'!" &amp;"m96"),0)</f>
        <v>0</v>
      </c>
      <c r="DC17" s="146" t="n">
        <f aca="true">IFERROR(INDIRECT("'" &amp;$C17&amp; "'!" &amp;"n96"),0)</f>
        <v>0</v>
      </c>
      <c r="DD17" s="146" t="n">
        <f aca="true">IFERROR(INDIRECT("'" &amp;$C17&amp; "'!" &amp;"o96"),0)</f>
        <v>0</v>
      </c>
      <c r="DE17" s="146" t="n">
        <f aca="true">IFERROR(INDIRECT("'" &amp;$C17&amp; "'!" &amp;"p96"),0)</f>
        <v>0</v>
      </c>
    </row>
    <row r="18" customFormat="false" ht="19.5" hidden="false" customHeight="true" outlineLevel="0" collapsed="false">
      <c r="A18" s="132"/>
      <c r="B18" s="143" t="str">
        <f aca="true">IF(C18=0,"",IFERROR(INDIRECT("'"&amp;$C18&amp;"'!"&amp;"C5"),"Некорректное название листа"))</f>
        <v>Муниципальное казённое дошкольное образовательное учреждение Савинский детский сад № 2</v>
      </c>
      <c r="C18" s="144" t="s">
        <v>246</v>
      </c>
      <c r="D18" s="145" t="n">
        <f aca="true">IFERROR(INDIRECT("'"&amp;$C18&amp;"'!"&amp;"c6"),0)</f>
        <v>3722002845</v>
      </c>
      <c r="E18" s="145" t="str">
        <f aca="true">IFERROR(INDIRECT("'" &amp;$C18&amp; "'!" &amp;"c7"),0)</f>
        <v>155710 Ивановская область, Савинский район, п. Савино, ул. Первомайская, д.46</v>
      </c>
      <c r="F18" s="145" t="str">
        <f aca="true">IFERROR(INDIRECT("'" &amp;$C18&amp; "'!" &amp;"c10"),0)</f>
        <v>Вожжева Ольга Владимировна</v>
      </c>
      <c r="G18" s="145" t="str">
        <f aca="true">IFERROR(INDIRECT("'" &amp;$C18&amp; "'!" &amp;"c11"),0)</f>
        <v>заведующая</v>
      </c>
      <c r="H18" s="145" t="str">
        <f aca="true">IFERROR(INDIRECT("'" &amp;$C18&amp; "'!" &amp;"c12"),0)</f>
        <v>8(49356)9-11-53</v>
      </c>
      <c r="I18" s="145" t="str">
        <f aca="true">IFERROR(INDIRECT("'" &amp;$C18&amp; "'!" &amp;"c13"),0)</f>
        <v>savinskiy_ds2@ivreg.ru</v>
      </c>
      <c r="J18" s="145" t="n">
        <f aca="true">IFERROR(INDIRECT("'" &amp;$C18&amp; "'!" &amp;"c15"),0)</f>
        <v>0</v>
      </c>
      <c r="K18" s="145" t="n">
        <f aca="true">IFERROR(INDIRECT("'" &amp;$C18&amp; "'!" &amp;"c16"),0)</f>
        <v>0</v>
      </c>
      <c r="L18" s="145" t="n">
        <f aca="true">IFERROR(INDIRECT("'" &amp;$C18&amp; "'!" &amp;"c17"),0)</f>
        <v>0</v>
      </c>
      <c r="M18" s="145" t="str">
        <f aca="true">IFERROR(INDIRECT("'" &amp;$C18&amp; "'!" &amp;"c19"),0)</f>
        <v>Вожжева Ольга Владимировна</v>
      </c>
      <c r="N18" s="145" t="str">
        <f aca="true">IFERROR(INDIRECT("'" &amp;$C18&amp; "'!" &amp;"c20"),0)</f>
        <v>заведующая</v>
      </c>
      <c r="O18" s="145" t="str">
        <f aca="true">IFERROR(INDIRECT("'" &amp;$C18&amp; "'!" &amp;"c21"),0)</f>
        <v>8(49356)9-11-53</v>
      </c>
      <c r="P18" s="145" t="str">
        <f aca="true">IFERROR(INDIRECT("'" &amp;$C18&amp; "'!" &amp;"c22"),0)</f>
        <v>savinskiy_ds2@ivreg.ru</v>
      </c>
      <c r="Q18" s="145" t="n">
        <f aca="true">IFERROR(INDIRECT("'" &amp;$C18&amp; "'!" &amp;"g25"),0)</f>
        <v>1</v>
      </c>
      <c r="R18" s="145" t="n">
        <f aca="true">IFERROR(INDIRECT("'" &amp;$C18&amp; "'!" &amp;"g26"),0)</f>
        <v>1</v>
      </c>
      <c r="S18" s="145" t="n">
        <f aca="true">IFERROR(INDIRECT("'" &amp;$C18&amp; "'!" &amp;"g27"),0)</f>
        <v>1414</v>
      </c>
      <c r="T18" s="145" t="n">
        <f aca="true">IFERROR(INDIRECT("'" &amp;$C18&amp; "'!" &amp;"g28"),0)</f>
        <v>1</v>
      </c>
      <c r="U18" s="145" t="n">
        <f aca="true">IFERROR(INDIRECT("'" &amp;$C18&amp; "'!" &amp;"g29"),0)</f>
        <v>1</v>
      </c>
      <c r="V18" s="145" t="n">
        <f aca="true">IFERROR(INDIRECT("'" &amp;$C18&amp; "'!" &amp;"g30"),0)</f>
        <v>0</v>
      </c>
      <c r="W18" s="145" t="n">
        <f aca="true">IFERROR(INDIRECT("'" &amp;$C18&amp; "'!" &amp;"g31"),0)</f>
        <v>1</v>
      </c>
      <c r="X18" s="145" t="n">
        <f aca="true">IFERROR(INDIRECT("'" &amp;$C18&amp; "'!" &amp;"g32"),0)</f>
        <v>0</v>
      </c>
      <c r="Y18" s="145" t="n">
        <f aca="true">IFERROR(INDIRECT("'" &amp;$C18&amp; "'!" &amp;"g33"),0)</f>
        <v>19</v>
      </c>
      <c r="Z18" s="145" t="n">
        <f aca="true">IFERROR(INDIRECT("'" &amp;$C18&amp; "'!" &amp;"g34"),0)</f>
        <v>0</v>
      </c>
      <c r="AA18" s="145" t="n">
        <f aca="true">IFERROR(INDIRECT("'" &amp;$C18&amp; "'!" &amp;"g35"),0)</f>
        <v>1</v>
      </c>
      <c r="AB18" s="145" t="n">
        <f aca="true">IFERROR(INDIRECT("'" &amp;$C18&amp; "'!" &amp;"g36"),0)</f>
        <v>0</v>
      </c>
      <c r="AC18" s="145" t="n">
        <f aca="true">IFERROR(INDIRECT("'" &amp;$C18&amp; "'!" &amp;"g37"),0)</f>
        <v>0</v>
      </c>
      <c r="AD18" s="145" t="n">
        <f aca="true">IFERROR(INDIRECT("'" &amp;$C18&amp; "'!" &amp;"g38"),0)</f>
        <v>1</v>
      </c>
      <c r="AE18" s="145" t="n">
        <f aca="true">IFERROR(INDIRECT("'" &amp;$C18&amp; "'!" &amp;"g42"),0)</f>
        <v>0</v>
      </c>
      <c r="AF18" s="145" t="n">
        <f aca="true">IFERROR(INDIRECT("'" &amp;$C18&amp; "'!" &amp;"g43"),0)</f>
        <v>0</v>
      </c>
      <c r="AG18" s="145" t="n">
        <f aca="true">IFERROR(INDIRECT("'"&amp;$C18&amp;"'!"&amp;"g46"),0)</f>
        <v>1</v>
      </c>
      <c r="AH18" s="145" t="n">
        <f aca="true">IFERROR(INDIRECT("'"&amp;$C18&amp;"'!"&amp;"g47"),0)</f>
        <v>1</v>
      </c>
      <c r="AI18" s="145" t="n">
        <f aca="true">IFERROR(INDIRECT("'"&amp;$C18&amp;"'!"&amp;"g48"),0)</f>
        <v>1</v>
      </c>
      <c r="AJ18" s="145" t="n">
        <f aca="true">IFERROR(INDIRECT("'"&amp;$C18&amp;"'!"&amp;"g49"),0)</f>
        <v>0</v>
      </c>
      <c r="AK18" s="145" t="n">
        <f aca="true">IFERROR(INDIRECT("'"&amp;$C18&amp;"'!"&amp;"g50"),0)</f>
        <v>0</v>
      </c>
      <c r="AL18" s="145" t="n">
        <f aca="true">IFERROR(INDIRECT("'" &amp;$C18&amp; "'!" &amp;"i46"),0)</f>
        <v>1</v>
      </c>
      <c r="AM18" s="145" t="n">
        <f aca="true">IFERROR(INDIRECT("'" &amp;$C18&amp; "'!" &amp;"i47"),0)</f>
        <v>0</v>
      </c>
      <c r="AN18" s="145" t="n">
        <f aca="true">IFERROR(INDIRECT("'" &amp;$C18&amp; "'!" &amp;"i48"),0)</f>
        <v>1</v>
      </c>
      <c r="AO18" s="145" t="n">
        <f aca="true">IFERROR(INDIRECT("'" &amp;$C18&amp; "'!" &amp;"i49"),0)</f>
        <v>0</v>
      </c>
      <c r="AP18" s="145" t="n">
        <f aca="true">IFERROR(INDIRECT("'" &amp;$C18&amp; "'!" &amp;"i50"),0)</f>
        <v>0</v>
      </c>
      <c r="AQ18" s="145" t="n">
        <f aca="true">IFERROR(INDIRECT("'" &amp;$C18&amp; "'!" &amp;"g53"),0)</f>
        <v>0</v>
      </c>
      <c r="AR18" s="145" t="n">
        <f aca="true">IFERROR(INDIRECT("'" &amp;$C18&amp; "'!" &amp;"g54"),0)</f>
        <v>0</v>
      </c>
      <c r="AS18" s="145" t="n">
        <f aca="true">IFERROR(INDIRECT("'" &amp;$C18&amp; "'!" &amp;"g55"),0)</f>
        <v>0</v>
      </c>
      <c r="AT18" s="145" t="n">
        <f aca="true">IFERROR(INDIRECT("'" &amp;$C18&amp; "'!" &amp;"g56"),0)</f>
        <v>0</v>
      </c>
      <c r="AU18" s="145" t="n">
        <f aca="true">IFERROR(INDIRECT("'" &amp;$C18&amp; "'!" &amp;"g57"),0)</f>
        <v>0</v>
      </c>
      <c r="AV18" s="145" t="n">
        <f aca="true">IFERROR(INDIRECT("'" &amp;$C18&amp; "'!" &amp;"g60"),0)</f>
        <v>312</v>
      </c>
      <c r="AW18" s="145" t="n">
        <f aca="true">IFERROR(INDIRECT("'" &amp;$C18&amp; "'!" &amp;"g61"),0)</f>
        <v>205</v>
      </c>
      <c r="AX18" s="145" t="n">
        <f aca="true">IFERROR(INDIRECT("'" &amp;$C18&amp; "'!" &amp;"g62"),0)</f>
        <v>205</v>
      </c>
      <c r="AY18" s="145" t="n">
        <f aca="true">IFERROR(INDIRECT("'" &amp;$C18&amp; "'!" &amp;"i60"),0)</f>
        <v>10</v>
      </c>
      <c r="AZ18" s="145" t="n">
        <f aca="true">IFERROR(INDIRECT("'" &amp;$C18&amp; "'!" &amp;"i61"),0)</f>
        <v>10</v>
      </c>
      <c r="BA18" s="145" t="n">
        <f aca="true">IFERROR(INDIRECT("'" &amp;$C18&amp; "'!" &amp;"i62"),0)</f>
        <v>10</v>
      </c>
      <c r="BB18" s="145" t="n">
        <f aca="true">IFERROR(INDIRECT("'" &amp;$C18&amp; "'!" &amp;"g66"),0)</f>
        <v>1</v>
      </c>
      <c r="BC18" s="145" t="n">
        <f aca="true">IFERROR(INDIRECT("'" &amp;$C18&amp; "'!" &amp;"g67"),0)</f>
        <v>1414</v>
      </c>
      <c r="BD18" s="145" t="n">
        <f aca="true">IFERROR(INDIRECT("'" &amp;$C18&amp; "'!" &amp;"g69"),0)</f>
        <v>0</v>
      </c>
      <c r="BE18" s="145" t="n">
        <f aca="true">IFERROR(INDIRECT("'" &amp;$C18&amp; "'!" &amp;"g70"),0)</f>
        <v>0</v>
      </c>
      <c r="BF18" s="145" t="n">
        <f aca="true">IFERROR(INDIRECT("'" &amp;$C18&amp; "'!" &amp;"e73"),0)</f>
        <v>22903</v>
      </c>
      <c r="BG18" s="145" t="n">
        <f aca="true">IFERROR(INDIRECT("'" &amp;$C18&amp; "'!" &amp;"e74"),0)</f>
        <v>265.697</v>
      </c>
      <c r="BH18" s="145" t="n">
        <f aca="true">IFERROR(INDIRECT("'" &amp;$C18&amp; "'!" &amp;"e75"),0)</f>
        <v>0</v>
      </c>
      <c r="BI18" s="145" t="n">
        <f aca="true">IFERROR(INDIRECT("'" &amp;$C18&amp; "'!" &amp;"e76"),0)</f>
        <v>0</v>
      </c>
      <c r="BJ18" s="145" t="n">
        <f aca="true">IFERROR(INDIRECT("'" &amp;$C18&amp; "'!" &amp;"e77"),0)</f>
        <v>303</v>
      </c>
      <c r="BK18" s="145" t="n">
        <f aca="true">IFERROR(INDIRECT("'" &amp;$C18&amp; "'!" &amp;"e78"),0)</f>
        <v>15</v>
      </c>
      <c r="BL18" s="145" t="n">
        <f aca="true">IFERROR(INDIRECT("'" &amp;$C18&amp; "'!" &amp;"e79"),0)</f>
        <v>0</v>
      </c>
      <c r="BM18" s="145" t="n">
        <f aca="true">IFERROR(INDIRECT("'" &amp;$C18&amp; "'!" &amp;"e80"),0)</f>
        <v>0</v>
      </c>
      <c r="BN18" s="145" t="n">
        <f aca="true">IFERROR(INDIRECT("'" &amp;$C18&amp; "'!" &amp;"e81"),0)</f>
        <v>0</v>
      </c>
      <c r="BO18" s="145" t="n">
        <f aca="true">IFERROR(INDIRECT("'" &amp;$C18&amp; "'!" &amp;"e82"),0)</f>
        <v>0</v>
      </c>
      <c r="BP18" s="145" t="n">
        <f aca="true">IFERROR(INDIRECT("'" &amp;$C18&amp; "'!" &amp;"e83"),0)</f>
        <v>0</v>
      </c>
      <c r="BQ18" s="145" t="n">
        <f aca="true">IFERROR(INDIRECT("'" &amp;$C18&amp; "'!" &amp;"e84"),0)</f>
        <v>0</v>
      </c>
      <c r="BR18" s="145" t="n">
        <f aca="true">IFERROR(INDIRECT("'" &amp;$C18&amp; "'!" &amp;"e85"),0)</f>
        <v>0</v>
      </c>
      <c r="BS18" s="145" t="n">
        <f aca="true">IFERROR(INDIRECT("'" &amp;$C18&amp; "'!" &amp;"e86"),0)</f>
        <v>0</v>
      </c>
      <c r="BT18" s="145" t="n">
        <f aca="true">IFERROR(INDIRECT("'" &amp;$C18&amp; "'!" &amp;"e87"),0)</f>
        <v>0</v>
      </c>
      <c r="BU18" s="145" t="n">
        <f aca="true">IFERROR(INDIRECT("'" &amp;$C18&amp; "'!" &amp;"e88"),0)</f>
        <v>0</v>
      </c>
      <c r="BV18" s="145" t="n">
        <f aca="true">IFERROR(INDIRECT("'" &amp;$C18&amp; "'!" &amp;"e89"),0)</f>
        <v>0</v>
      </c>
      <c r="BW18" s="145" t="n">
        <f aca="true">IFERROR(INDIRECT("'" &amp;$C18&amp; "'!" &amp;"e90"),0)</f>
        <v>0</v>
      </c>
      <c r="BX18" s="145" t="n">
        <f aca="true">IFERROR(INDIRECT("'" &amp;$C18&amp; "'!" &amp;"e91"),0)</f>
        <v>0</v>
      </c>
      <c r="BY18" s="145" t="n">
        <f aca="true">IFERROR(INDIRECT("'" &amp;$C18&amp; "'!" &amp;"e92"),0)</f>
        <v>0</v>
      </c>
      <c r="BZ18" s="145" t="n">
        <f aca="true">IFERROR(INDIRECT("'" &amp;$C18&amp; "'!" &amp;"h73"),0)</f>
        <v>0</v>
      </c>
      <c r="CA18" s="145" t="n">
        <f aca="true">IFERROR(INDIRECT("'" &amp;$C18&amp; "'!" &amp;"h74"),0)</f>
        <v>0</v>
      </c>
      <c r="CB18" s="145" t="n">
        <f aca="true">IFERROR(INDIRECT("'" &amp;$C18&amp; "'!" &amp;"h75"),0)</f>
        <v>232.182</v>
      </c>
      <c r="CC18" s="145" t="n">
        <f aca="true">IFERROR(INDIRECT("'" &amp;$C18&amp; "'!" &amp;"h76"),0)</f>
        <v>930.696</v>
      </c>
      <c r="CD18" s="145" t="n">
        <f aca="true">IFERROR(INDIRECT("'" &amp;$C18&amp; "'!" &amp;"h77"),0)</f>
        <v>0</v>
      </c>
      <c r="CE18" s="145" t="n">
        <f aca="true">IFERROR(INDIRECT("'" &amp;$C18&amp; "'!" &amp;"h78"),0)</f>
        <v>0</v>
      </c>
      <c r="CF18" s="145" t="n">
        <f aca="true">IFERROR(INDIRECT("'" &amp;$C18&amp; "'!" &amp;"h79"),0)</f>
        <v>0</v>
      </c>
      <c r="CG18" s="145" t="n">
        <f aca="true">IFERROR(INDIRECT("'" &amp;$C18&amp; "'!" &amp;"h80"),0)</f>
        <v>0</v>
      </c>
      <c r="CH18" s="145" t="n">
        <f aca="true">IFERROR(INDIRECT("'" &amp;$C18&amp; "'!" &amp;"h81"),0)</f>
        <v>0</v>
      </c>
      <c r="CI18" s="145" t="n">
        <f aca="true">IFERROR(INDIRECT("'" &amp;$C18&amp; "'!" &amp;"h82"),0)</f>
        <v>0</v>
      </c>
      <c r="CJ18" s="145" t="n">
        <f aca="true">IFERROR(INDIRECT("'" &amp;$C18&amp; "'!" &amp;"h83"),0)</f>
        <v>0</v>
      </c>
      <c r="CK18" s="145" t="n">
        <f aca="true">IFERROR(INDIRECT("'" &amp;$C18&amp; "'!" &amp;"h84"),0)</f>
        <v>0</v>
      </c>
      <c r="CL18" s="145" t="n">
        <f aca="true">IFERROR(INDIRECT("'" &amp;$C18&amp; "'!" &amp;"h85"),0)</f>
        <v>0</v>
      </c>
      <c r="CM18" s="145" t="n">
        <f aca="true">IFERROR(INDIRECT("'" &amp;$C18&amp; "'!" &amp;"h86"),0)</f>
        <v>0</v>
      </c>
      <c r="CN18" s="145" t="n">
        <f aca="true">IFERROR(INDIRECT("'" &amp;$C18&amp; "'!" &amp;"h87"),0)</f>
        <v>0</v>
      </c>
      <c r="CO18" s="145" t="n">
        <f aca="true">IFERROR(INDIRECT("'" &amp;$C18&amp; "'!" &amp;"h88"),0)</f>
        <v>0</v>
      </c>
      <c r="CP18" s="145" t="n">
        <f aca="true">IFERROR(INDIRECT("'" &amp;$C18&amp; "'!" &amp;"h89"),0)</f>
        <v>0</v>
      </c>
      <c r="CQ18" s="145" t="n">
        <f aca="true">IFERROR(INDIRECT("'" &amp;$C18&amp; "'!" &amp;"h90"),0)</f>
        <v>0</v>
      </c>
      <c r="CR18" s="145" t="n">
        <f aca="true">IFERROR(INDIRECT("'" &amp;$C18&amp; "'!" &amp;"h91"),0)</f>
        <v>0</v>
      </c>
      <c r="CS18" s="145" t="n">
        <f aca="true">IFERROR(INDIRECT("'" &amp;$C18&amp; "'!" &amp;"h92"),0)</f>
        <v>0</v>
      </c>
      <c r="CT18" s="146" t="str">
        <f aca="true">IFERROR(INDIRECT("'" &amp;$C18&amp; "'!" &amp;"b96"),0)</f>
        <v>Муниципальное казённое дошкольное образовательное учреждение Савинский детский сад № 2</v>
      </c>
      <c r="CU18" s="146" t="str">
        <f aca="true">IFERROR(INDIRECT("'" &amp;$C18&amp; "'!" &amp;"c96"),0)</f>
        <v>Энергосбережение и повышение энергетической эффективности в Муниципальном казённом дошкольном образовательном учреждении Савинском детском саду № 2</v>
      </c>
      <c r="CV18" s="146" t="str">
        <f aca="true">IFERROR(INDIRECT("'" &amp;$C18&amp; "'!" &amp;"g96"),0)</f>
        <v>приказ заведующей от 23.12.2024 № 68</v>
      </c>
      <c r="CW18" s="146" t="n">
        <f aca="true">IFERROR(INDIRECT("'" &amp;$C18&amp; "'!" &amp;"h96"),0)</f>
        <v>2025</v>
      </c>
      <c r="CX18" s="146" t="n">
        <f aca="true">IFERROR(INDIRECT("'" &amp;$C18&amp; "'!" &amp;"i96"),0)</f>
        <v>2027</v>
      </c>
      <c r="CY18" s="146" t="n">
        <f aca="true">IFERROR(INDIRECT("'" &amp;$C18&amp; "'!" &amp;"j96"),0)</f>
        <v>3</v>
      </c>
      <c r="CZ18" s="146" t="str">
        <f aca="true">IFERROR(INDIRECT("'" &amp;$C18&amp; "'!" &amp;"k96"),0)</f>
        <v>да</v>
      </c>
      <c r="DA18" s="146" t="n">
        <f aca="true">IFERROR(INDIRECT("'" &amp;$C18&amp; "'!" &amp;"l96"),0)</f>
        <v>0</v>
      </c>
      <c r="DB18" s="146" t="n">
        <f aca="true">IFERROR(INDIRECT("'" &amp;$C18&amp; "'!" &amp;"m96"),0)</f>
        <v>0</v>
      </c>
      <c r="DC18" s="146" t="n">
        <f aca="true">IFERROR(INDIRECT("'" &amp;$C18&amp; "'!" &amp;"n96"),0)</f>
        <v>0</v>
      </c>
      <c r="DD18" s="146" t="n">
        <f aca="true">IFERROR(INDIRECT("'" &amp;$C18&amp; "'!" &amp;"o96"),0)</f>
        <v>0</v>
      </c>
      <c r="DE18" s="146" t="n">
        <f aca="true">IFERROR(INDIRECT("'" &amp;$C18&amp; "'!" &amp;"p96"),0)</f>
        <v>0</v>
      </c>
    </row>
    <row r="19" customFormat="false" ht="19.5" hidden="false" customHeight="true" outlineLevel="0" collapsed="false">
      <c r="A19" s="132"/>
      <c r="B19" s="143" t="str">
        <f aca="true">IF(C19=0,"",IFERROR(INDIRECT("'"&amp;$C19&amp;"'!"&amp;"C5"),"Некорректное название листа"))</f>
        <v>Муниципальное казённое дошкольное образовательное учреждение Савинский детский сад № 3</v>
      </c>
      <c r="C19" s="144" t="s">
        <v>247</v>
      </c>
      <c r="D19" s="145" t="n">
        <f aca="true">IFERROR(INDIRECT("'"&amp;$C19&amp;"'!"&amp;"c6"),0)</f>
        <v>3722003246</v>
      </c>
      <c r="E19" s="145" t="str">
        <f aca="true">IFERROR(INDIRECT("'" &amp;$C19&amp; "'!" &amp;"c7"),0)</f>
        <v>155710, Ивановская область, Савинский район, п. Савино, переулок Швейный, дом 2А</v>
      </c>
      <c r="F19" s="145" t="str">
        <f aca="true">IFERROR(INDIRECT("'" &amp;$C19&amp; "'!" &amp;"c10"),0)</f>
        <v>Груздева Валентина Михайловна</v>
      </c>
      <c r="G19" s="145" t="str">
        <f aca="true">IFERROR(INDIRECT("'" &amp;$C19&amp; "'!" &amp;"c11"),0)</f>
        <v>Заведующая</v>
      </c>
      <c r="H19" s="145" t="str">
        <f aca="true">IFERROR(INDIRECT("'" &amp;$C19&amp; "'!" &amp;"c12"),0)</f>
        <v>8(49356)9-12-52</v>
      </c>
      <c r="I19" s="145" t="str">
        <f aca="true">IFERROR(INDIRECT("'" &amp;$C19&amp; "'!" &amp;"c13"),0)</f>
        <v>savinskiy_ds3@ivreg.ru</v>
      </c>
      <c r="J19" s="145" t="n">
        <f aca="true">IFERROR(INDIRECT("'" &amp;$C19&amp; "'!" &amp;"c15"),0)</f>
        <v>0</v>
      </c>
      <c r="K19" s="145" t="n">
        <f aca="true">IFERROR(INDIRECT("'" &amp;$C19&amp; "'!" &amp;"c16"),0)</f>
        <v>0</v>
      </c>
      <c r="L19" s="145" t="n">
        <f aca="true">IFERROR(INDIRECT("'" &amp;$C19&amp; "'!" &amp;"c17"),0)</f>
        <v>0</v>
      </c>
      <c r="M19" s="145" t="str">
        <f aca="true">IFERROR(INDIRECT("'" &amp;$C19&amp; "'!" &amp;"c19"),0)</f>
        <v>Груздева Валентина Михайловна</v>
      </c>
      <c r="N19" s="145" t="str">
        <f aca="true">IFERROR(INDIRECT("'" &amp;$C19&amp; "'!" &amp;"c20"),0)</f>
        <v>Заведующая</v>
      </c>
      <c r="O19" s="145" t="str">
        <f aca="true">IFERROR(INDIRECT("'" &amp;$C19&amp; "'!" &amp;"c21"),0)</f>
        <v>8(49356)9-12-52</v>
      </c>
      <c r="P19" s="145" t="str">
        <f aca="true">IFERROR(INDIRECT("'" &amp;$C19&amp; "'!" &amp;"c22"),0)</f>
        <v>savinskiy_ds3@ivreg.ru</v>
      </c>
      <c r="Q19" s="145" t="n">
        <f aca="true">IFERROR(INDIRECT("'" &amp;$C19&amp; "'!" &amp;"g25"),0)</f>
        <v>1</v>
      </c>
      <c r="R19" s="145" t="n">
        <f aca="true">IFERROR(INDIRECT("'" &amp;$C19&amp; "'!" &amp;"g26"),0)</f>
        <v>1</v>
      </c>
      <c r="S19" s="145" t="n">
        <f aca="true">IFERROR(INDIRECT("'" &amp;$C19&amp; "'!" &amp;"g27"),0)</f>
        <v>1033</v>
      </c>
      <c r="T19" s="145" t="n">
        <f aca="true">IFERROR(INDIRECT("'" &amp;$C19&amp; "'!" &amp;"g28"),0)</f>
        <v>1</v>
      </c>
      <c r="U19" s="145" t="n">
        <f aca="true">IFERROR(INDIRECT("'" &amp;$C19&amp; "'!" &amp;"g29"),0)</f>
        <v>1</v>
      </c>
      <c r="V19" s="145" t="n">
        <f aca="true">IFERROR(INDIRECT("'" &amp;$C19&amp; "'!" &amp;"g30"),0)</f>
        <v>0</v>
      </c>
      <c r="W19" s="145" t="n">
        <f aca="true">IFERROR(INDIRECT("'" &amp;$C19&amp; "'!" &amp;"g31"),0)</f>
        <v>1</v>
      </c>
      <c r="X19" s="145" t="n">
        <f aca="true">IFERROR(INDIRECT("'" &amp;$C19&amp; "'!" &amp;"g32"),0)</f>
        <v>0</v>
      </c>
      <c r="Y19" s="145" t="n">
        <f aca="true">IFERROR(INDIRECT("'" &amp;$C19&amp; "'!" &amp;"g33"),0)</f>
        <v>25</v>
      </c>
      <c r="Z19" s="145" t="n">
        <f aca="true">IFERROR(INDIRECT("'" &amp;$C19&amp; "'!" &amp;"g34"),0)</f>
        <v>0</v>
      </c>
      <c r="AA19" s="145" t="n">
        <f aca="true">IFERROR(INDIRECT("'" &amp;$C19&amp; "'!" &amp;"g35"),0)</f>
        <v>1</v>
      </c>
      <c r="AB19" s="145" t="n">
        <f aca="true">IFERROR(INDIRECT("'" &amp;$C19&amp; "'!" &amp;"g36"),0)</f>
        <v>0</v>
      </c>
      <c r="AC19" s="145" t="n">
        <f aca="true">IFERROR(INDIRECT("'" &amp;$C19&amp; "'!" &amp;"g37"),0)</f>
        <v>0</v>
      </c>
      <c r="AD19" s="145" t="n">
        <f aca="true">IFERROR(INDIRECT("'" &amp;$C19&amp; "'!" &amp;"g38"),0)</f>
        <v>1</v>
      </c>
      <c r="AE19" s="145" t="n">
        <f aca="true">IFERROR(INDIRECT("'" &amp;$C19&amp; "'!" &amp;"g42"),0)</f>
        <v>0</v>
      </c>
      <c r="AF19" s="145" t="n">
        <f aca="true">IFERROR(INDIRECT("'" &amp;$C19&amp; "'!" &amp;"g43"),0)</f>
        <v>0</v>
      </c>
      <c r="AG19" s="145" t="n">
        <f aca="true">IFERROR(INDIRECT("'"&amp;$C19&amp;"'!"&amp;"g46"),0)</f>
        <v>2</v>
      </c>
      <c r="AH19" s="145" t="n">
        <f aca="true">IFERROR(INDIRECT("'"&amp;$C19&amp;"'!"&amp;"g47"),0)</f>
        <v>1</v>
      </c>
      <c r="AI19" s="145" t="n">
        <f aca="true">IFERROR(INDIRECT("'"&amp;$C19&amp;"'!"&amp;"g48"),0)</f>
        <v>1</v>
      </c>
      <c r="AJ19" s="145" t="n">
        <f aca="true">IFERROR(INDIRECT("'"&amp;$C19&amp;"'!"&amp;"g49"),0)</f>
        <v>0</v>
      </c>
      <c r="AK19" s="145" t="n">
        <f aca="true">IFERROR(INDIRECT("'"&amp;$C19&amp;"'!"&amp;"g50"),0)</f>
        <v>0</v>
      </c>
      <c r="AL19" s="145" t="n">
        <f aca="true">IFERROR(INDIRECT("'" &amp;$C19&amp; "'!" &amp;"i46"),0)</f>
        <v>2</v>
      </c>
      <c r="AM19" s="145" t="n">
        <f aca="true">IFERROR(INDIRECT("'" &amp;$C19&amp; "'!" &amp;"i47"),0)</f>
        <v>0</v>
      </c>
      <c r="AN19" s="145" t="n">
        <f aca="true">IFERROR(INDIRECT("'" &amp;$C19&amp; "'!" &amp;"i48"),0)</f>
        <v>1</v>
      </c>
      <c r="AO19" s="145" t="n">
        <f aca="true">IFERROR(INDIRECT("'" &amp;$C19&amp; "'!" &amp;"i49"),0)</f>
        <v>0</v>
      </c>
      <c r="AP19" s="145" t="n">
        <f aca="true">IFERROR(INDIRECT("'" &amp;$C19&amp; "'!" &amp;"i50"),0)</f>
        <v>0</v>
      </c>
      <c r="AQ19" s="145" t="n">
        <f aca="true">IFERROR(INDIRECT("'" &amp;$C19&amp; "'!" &amp;"g53"),0)</f>
        <v>0</v>
      </c>
      <c r="AR19" s="145" t="n">
        <f aca="true">IFERROR(INDIRECT("'" &amp;$C19&amp; "'!" &amp;"g54"),0)</f>
        <v>0</v>
      </c>
      <c r="AS19" s="145" t="n">
        <f aca="true">IFERROR(INDIRECT("'" &amp;$C19&amp; "'!" &amp;"g55"),0)</f>
        <v>0</v>
      </c>
      <c r="AT19" s="145" t="n">
        <f aca="true">IFERROR(INDIRECT("'" &amp;$C19&amp; "'!" &amp;"g56"),0)</f>
        <v>0</v>
      </c>
      <c r="AU19" s="145" t="n">
        <f aca="true">IFERROR(INDIRECT("'" &amp;$C19&amp; "'!" &amp;"g57"),0)</f>
        <v>0</v>
      </c>
      <c r="AV19" s="145" t="n">
        <f aca="true">IFERROR(INDIRECT("'" &amp;$C19&amp; "'!" &amp;"g60"),0)</f>
        <v>165</v>
      </c>
      <c r="AW19" s="145" t="n">
        <f aca="true">IFERROR(INDIRECT("'" &amp;$C19&amp; "'!" &amp;"g61"),0)</f>
        <v>77</v>
      </c>
      <c r="AX19" s="145" t="n">
        <f aca="true">IFERROR(INDIRECT("'" &amp;$C19&amp; "'!" &amp;"g62"),0)</f>
        <v>77</v>
      </c>
      <c r="AY19" s="145" t="n">
        <f aca="true">IFERROR(INDIRECT("'" &amp;$C19&amp; "'!" &amp;"i60"),0)</f>
        <v>4</v>
      </c>
      <c r="AZ19" s="145" t="n">
        <f aca="true">IFERROR(INDIRECT("'" &amp;$C19&amp; "'!" &amp;"i61"),0)</f>
        <v>4</v>
      </c>
      <c r="BA19" s="145" t="n">
        <f aca="true">IFERROR(INDIRECT("'" &amp;$C19&amp; "'!" &amp;"i62"),0)</f>
        <v>4</v>
      </c>
      <c r="BB19" s="145" t="n">
        <f aca="true">IFERROR(INDIRECT("'" &amp;$C19&amp; "'!" &amp;"g66"),0)</f>
        <v>1</v>
      </c>
      <c r="BC19" s="145" t="n">
        <f aca="true">IFERROR(INDIRECT("'" &amp;$C19&amp; "'!" &amp;"g67"),0)</f>
        <v>1033</v>
      </c>
      <c r="BD19" s="145" t="n">
        <f aca="true">IFERROR(INDIRECT("'" &amp;$C19&amp; "'!" &amp;"g69"),0)</f>
        <v>0</v>
      </c>
      <c r="BE19" s="145" t="n">
        <f aca="true">IFERROR(INDIRECT("'" &amp;$C19&amp; "'!" &amp;"g70"),0)</f>
        <v>0</v>
      </c>
      <c r="BF19" s="145" t="n">
        <f aca="true">IFERROR(INDIRECT("'" &amp;$C19&amp; "'!" &amp;"e73"),0)</f>
        <v>23691</v>
      </c>
      <c r="BG19" s="145" t="n">
        <f aca="true">IFERROR(INDIRECT("'" &amp;$C19&amp; "'!" &amp;"e74"),0)</f>
        <v>241.213</v>
      </c>
      <c r="BH19" s="145" t="n">
        <f aca="true">IFERROR(INDIRECT("'" &amp;$C19&amp; "'!" &amp;"e75"),0)</f>
        <v>0</v>
      </c>
      <c r="BI19" s="145" t="n">
        <f aca="true">IFERROR(INDIRECT("'" &amp;$C19&amp; "'!" &amp;"e76"),0)</f>
        <v>0</v>
      </c>
      <c r="BJ19" s="145" t="n">
        <f aca="true">IFERROR(INDIRECT("'" &amp;$C19&amp; "'!" &amp;"e77"),0)</f>
        <v>654.747</v>
      </c>
      <c r="BK19" s="145" t="n">
        <f aca="true">IFERROR(INDIRECT("'" &amp;$C19&amp; "'!" &amp;"e78"),0)</f>
        <v>32</v>
      </c>
      <c r="BL19" s="145" t="n">
        <f aca="true">IFERROR(INDIRECT("'" &amp;$C19&amp; "'!" &amp;"e79"),0)</f>
        <v>0</v>
      </c>
      <c r="BM19" s="145" t="n">
        <f aca="true">IFERROR(INDIRECT("'" &amp;$C19&amp; "'!" &amp;"e80"),0)</f>
        <v>0</v>
      </c>
      <c r="BN19" s="145" t="n">
        <f aca="true">IFERROR(INDIRECT("'" &amp;$C19&amp; "'!" &amp;"e81"),0)</f>
        <v>0</v>
      </c>
      <c r="BO19" s="145" t="n">
        <f aca="true">IFERROR(INDIRECT("'" &amp;$C19&amp; "'!" &amp;"e82"),0)</f>
        <v>0</v>
      </c>
      <c r="BP19" s="145" t="n">
        <f aca="true">IFERROR(INDIRECT("'" &amp;$C19&amp; "'!" &amp;"e83"),0)</f>
        <v>0</v>
      </c>
      <c r="BQ19" s="145" t="n">
        <f aca="true">IFERROR(INDIRECT("'" &amp;$C19&amp; "'!" &amp;"e84"),0)</f>
        <v>0</v>
      </c>
      <c r="BR19" s="145" t="n">
        <f aca="true">IFERROR(INDIRECT("'" &amp;$C19&amp; "'!" &amp;"e85"),0)</f>
        <v>0</v>
      </c>
      <c r="BS19" s="145" t="n">
        <f aca="true">IFERROR(INDIRECT("'" &amp;$C19&amp; "'!" &amp;"e86"),0)</f>
        <v>0</v>
      </c>
      <c r="BT19" s="145" t="n">
        <f aca="true">IFERROR(INDIRECT("'" &amp;$C19&amp; "'!" &amp;"e87"),0)</f>
        <v>0</v>
      </c>
      <c r="BU19" s="145" t="n">
        <f aca="true">IFERROR(INDIRECT("'" &amp;$C19&amp; "'!" &amp;"e88"),0)</f>
        <v>0</v>
      </c>
      <c r="BV19" s="145" t="n">
        <f aca="true">IFERROR(INDIRECT("'" &amp;$C19&amp; "'!" &amp;"e89"),0)</f>
        <v>0</v>
      </c>
      <c r="BW19" s="145" t="n">
        <f aca="true">IFERROR(INDIRECT("'" &amp;$C19&amp; "'!" &amp;"e90"),0)</f>
        <v>0</v>
      </c>
      <c r="BX19" s="145" t="n">
        <f aca="true">IFERROR(INDIRECT("'" &amp;$C19&amp; "'!" &amp;"e91"),0)</f>
        <v>0</v>
      </c>
      <c r="BY19" s="145" t="n">
        <f aca="true">IFERROR(INDIRECT("'" &amp;$C19&amp; "'!" &amp;"e92"),0)</f>
        <v>0</v>
      </c>
      <c r="BZ19" s="145" t="n">
        <f aca="true">IFERROR(INDIRECT("'" &amp;$C19&amp; "'!" &amp;"h73"),0)</f>
        <v>0</v>
      </c>
      <c r="CA19" s="145" t="n">
        <f aca="true">IFERROR(INDIRECT("'" &amp;$C19&amp; "'!" &amp;"h74"),0)</f>
        <v>0</v>
      </c>
      <c r="CB19" s="145" t="n">
        <f aca="true">IFERROR(INDIRECT("'" &amp;$C19&amp; "'!" &amp;"h75"),0)</f>
        <v>242.699</v>
      </c>
      <c r="CC19" s="145" t="n">
        <f aca="true">IFERROR(INDIRECT("'" &amp;$C19&amp; "'!" &amp;"h76"),0)</f>
        <v>1660.662</v>
      </c>
      <c r="CD19" s="145" t="n">
        <f aca="true">IFERROR(INDIRECT("'" &amp;$C19&amp; "'!" &amp;"h77"),0)</f>
        <v>0</v>
      </c>
      <c r="CE19" s="145" t="n">
        <f aca="true">IFERROR(INDIRECT("'" &amp;$C19&amp; "'!" &amp;"h78"),0)</f>
        <v>0</v>
      </c>
      <c r="CF19" s="145" t="n">
        <f aca="true">IFERROR(INDIRECT("'" &amp;$C19&amp; "'!" &amp;"h79"),0)</f>
        <v>0</v>
      </c>
      <c r="CG19" s="145" t="n">
        <f aca="true">IFERROR(INDIRECT("'" &amp;$C19&amp; "'!" &amp;"h80"),0)</f>
        <v>0</v>
      </c>
      <c r="CH19" s="145" t="n">
        <f aca="true">IFERROR(INDIRECT("'" &amp;$C19&amp; "'!" &amp;"h81"),0)</f>
        <v>0</v>
      </c>
      <c r="CI19" s="145" t="n">
        <f aca="true">IFERROR(INDIRECT("'" &amp;$C19&amp; "'!" &amp;"h82"),0)</f>
        <v>0</v>
      </c>
      <c r="CJ19" s="145" t="n">
        <f aca="true">IFERROR(INDIRECT("'" &amp;$C19&amp; "'!" &amp;"h83"),0)</f>
        <v>0</v>
      </c>
      <c r="CK19" s="145" t="n">
        <f aca="true">IFERROR(INDIRECT("'" &amp;$C19&amp; "'!" &amp;"h84"),0)</f>
        <v>0</v>
      </c>
      <c r="CL19" s="145" t="n">
        <f aca="true">IFERROR(INDIRECT("'" &amp;$C19&amp; "'!" &amp;"h85"),0)</f>
        <v>0</v>
      </c>
      <c r="CM19" s="145" t="n">
        <f aca="true">IFERROR(INDIRECT("'" &amp;$C19&amp; "'!" &amp;"h86"),0)</f>
        <v>0</v>
      </c>
      <c r="CN19" s="145" t="n">
        <f aca="true">IFERROR(INDIRECT("'" &amp;$C19&amp; "'!" &amp;"h87"),0)</f>
        <v>0</v>
      </c>
      <c r="CO19" s="145" t="n">
        <f aca="true">IFERROR(INDIRECT("'" &amp;$C19&amp; "'!" &amp;"h88"),0)</f>
        <v>0</v>
      </c>
      <c r="CP19" s="145" t="n">
        <f aca="true">IFERROR(INDIRECT("'" &amp;$C19&amp; "'!" &amp;"h89"),0)</f>
        <v>0</v>
      </c>
      <c r="CQ19" s="145" t="n">
        <f aca="true">IFERROR(INDIRECT("'" &amp;$C19&amp; "'!" &amp;"h90"),0)</f>
        <v>0</v>
      </c>
      <c r="CR19" s="145" t="n">
        <f aca="true">IFERROR(INDIRECT("'" &amp;$C19&amp; "'!" &amp;"h91"),0)</f>
        <v>0</v>
      </c>
      <c r="CS19" s="145" t="n">
        <f aca="true">IFERROR(INDIRECT("'" &amp;$C19&amp; "'!" &amp;"h92"),0)</f>
        <v>0</v>
      </c>
      <c r="CT19" s="146" t="str">
        <f aca="true">IFERROR(INDIRECT("'" &amp;$C19&amp; "'!" &amp;"b96"),0)</f>
        <v>Муниципальное казённое дошкольное образовательное учреждение Савинский детский сад № 3</v>
      </c>
      <c r="CU19" s="146" t="str">
        <f aca="true">IFERROR(INDIRECT("'" &amp;$C19&amp; "'!" &amp;"c96"),0)</f>
        <v>Энергосбережение и повышение энергетической эффективности в  Муниципальном казенном дошкольном учреждении Савинский детский сад №3</v>
      </c>
      <c r="CV19" s="146" t="str">
        <f aca="true">IFERROR(INDIRECT("'" &amp;$C19&amp; "'!" &amp;"g96"),0)</f>
        <v>приказ заведующей от 11.02.2025 № 7 № 9</v>
      </c>
      <c r="CW19" s="146" t="n">
        <f aca="true">IFERROR(INDIRECT("'" &amp;$C19&amp; "'!" &amp;"h96"),0)</f>
        <v>2025</v>
      </c>
      <c r="CX19" s="146" t="n">
        <f aca="true">IFERROR(INDIRECT("'" &amp;$C19&amp; "'!" &amp;"i96"),0)</f>
        <v>2027</v>
      </c>
      <c r="CY19" s="146" t="n">
        <f aca="true">IFERROR(INDIRECT("'" &amp;$C19&amp; "'!" &amp;"j96"),0)</f>
        <v>3</v>
      </c>
      <c r="CZ19" s="146" t="str">
        <f aca="true">IFERROR(INDIRECT("'" &amp;$C19&amp; "'!" &amp;"k96"),0)</f>
        <v>да</v>
      </c>
      <c r="DA19" s="146" t="n">
        <f aca="true">IFERROR(INDIRECT("'" &amp;$C19&amp; "'!" &amp;"l96"),0)</f>
        <v>0</v>
      </c>
      <c r="DB19" s="146" t="n">
        <f aca="true">IFERROR(INDIRECT("'" &amp;$C19&amp; "'!" &amp;"m96"),0)</f>
        <v>0</v>
      </c>
      <c r="DC19" s="146" t="n">
        <f aca="true">IFERROR(INDIRECT("'" &amp;$C19&amp; "'!" &amp;"n96"),0)</f>
        <v>0</v>
      </c>
      <c r="DD19" s="146" t="n">
        <f aca="true">IFERROR(INDIRECT("'" &amp;$C19&amp; "'!" &amp;"o96"),0)</f>
        <v>0</v>
      </c>
      <c r="DE19" s="146" t="n">
        <f aca="true">IFERROR(INDIRECT("'" &amp;$C19&amp; "'!" &amp;"p96"),0)</f>
        <v>0</v>
      </c>
    </row>
    <row r="20" customFormat="false" ht="19.5" hidden="false" customHeight="true" outlineLevel="0" collapsed="false">
      <c r="A20" s="132"/>
      <c r="B20" s="143" t="str">
        <f aca="true">IF(C20=0,"",IFERROR(INDIRECT("'"&amp;$C20&amp;"'!"&amp;"C5"),"Некорректное название листа"))</f>
        <v>Муниципальное казённое общеобразовательное учреждение Архиповская средняя школа</v>
      </c>
      <c r="C20" s="144" t="s">
        <v>248</v>
      </c>
      <c r="D20" s="145" t="n">
        <f aca="true">IFERROR(INDIRECT("'"&amp;$C20&amp;"'!"&amp;"c6"),0)</f>
        <v>3722002813</v>
      </c>
      <c r="E20" s="145" t="str">
        <f aca="true">IFERROR(INDIRECT("'" &amp;$C20&amp; "'!" &amp;"c7"),0)</f>
        <v>155700, Ивановская обл., Савинский р-н, с. Архиповка, ул. Советская, д.14</v>
      </c>
      <c r="F20" s="145" t="str">
        <f aca="true">IFERROR(INDIRECT("'" &amp;$C20&amp; "'!" &amp;"c10"),0)</f>
        <v>Нечаев Константин Александрович</v>
      </c>
      <c r="G20" s="145" t="str">
        <f aca="true">IFERROR(INDIRECT("'" &amp;$C20&amp; "'!" &amp;"c11"),0)</f>
        <v>завхоз</v>
      </c>
      <c r="H20" s="145" t="n">
        <f aca="true">IFERROR(INDIRECT("'" &amp;$C20&amp; "'!" &amp;"c12"),0)</f>
        <v>89106909650</v>
      </c>
      <c r="I20" s="145" t="str">
        <f aca="true">IFERROR(INDIRECT("'" &amp;$C20&amp; "'!" &amp;"c13"),0)</f>
        <v>nechaev.konstantin2017@mail.ru</v>
      </c>
      <c r="J20" s="145" t="n">
        <f aca="true">IFERROR(INDIRECT("'" &amp;$C20&amp; "'!" &amp;"c15"),0)</f>
        <v>0</v>
      </c>
      <c r="K20" s="145" t="n">
        <f aca="true">IFERROR(INDIRECT("'" &amp;$C20&amp; "'!" &amp;"c16"),0)</f>
        <v>0</v>
      </c>
      <c r="L20" s="145" t="n">
        <f aca="true">IFERROR(INDIRECT("'" &amp;$C20&amp; "'!" &amp;"c17"),0)</f>
        <v>0</v>
      </c>
      <c r="M20" s="145" t="str">
        <f aca="true">IFERROR(INDIRECT("'" &amp;$C20&amp; "'!" &amp;"c19"),0)</f>
        <v>Мурыгина Татьяна Геннадьевна</v>
      </c>
      <c r="N20" s="145" t="str">
        <f aca="true">IFERROR(INDIRECT("'" &amp;$C20&amp; "'!" &amp;"c20"),0)</f>
        <v>директор</v>
      </c>
      <c r="O20" s="145" t="n">
        <f aca="true">IFERROR(INDIRECT("'" &amp;$C20&amp; "'!" &amp;"c21"),0)</f>
        <v>84935696217</v>
      </c>
      <c r="P20" s="145" t="str">
        <f aca="true">IFERROR(INDIRECT("'" &amp;$C20&amp; "'!" &amp;"c22"),0)</f>
        <v>school2-2007@yandex.ru</v>
      </c>
      <c r="Q20" s="145" t="n">
        <f aca="true">IFERROR(INDIRECT("'" &amp;$C20&amp; "'!" &amp;"g25"),0)</f>
        <v>1</v>
      </c>
      <c r="R20" s="145" t="n">
        <f aca="true">IFERROR(INDIRECT("'" &amp;$C20&amp; "'!" &amp;"g26"),0)</f>
        <v>1</v>
      </c>
      <c r="S20" s="145" t="n">
        <f aca="true">IFERROR(INDIRECT("'" &amp;$C20&amp; "'!" &amp;"g27"),0)</f>
        <v>1555.4</v>
      </c>
      <c r="T20" s="145" t="n">
        <f aca="true">IFERROR(INDIRECT("'" &amp;$C20&amp; "'!" &amp;"g28"),0)</f>
        <v>1</v>
      </c>
      <c r="U20" s="145" t="n">
        <f aca="true">IFERROR(INDIRECT("'" &amp;$C20&amp; "'!" &amp;"g29"),0)</f>
        <v>1</v>
      </c>
      <c r="V20" s="145" t="n">
        <f aca="true">IFERROR(INDIRECT("'" &amp;$C20&amp; "'!" &amp;"g30"),0)</f>
        <v>0</v>
      </c>
      <c r="W20" s="145" t="n">
        <f aca="true">IFERROR(INDIRECT("'" &amp;$C20&amp; "'!" &amp;"g31"),0)</f>
        <v>1</v>
      </c>
      <c r="X20" s="145" t="n">
        <f aca="true">IFERROR(INDIRECT("'" &amp;$C20&amp; "'!" &amp;"g32"),0)</f>
        <v>0</v>
      </c>
      <c r="Y20" s="145" t="n">
        <f aca="true">IFERROR(INDIRECT("'" &amp;$C20&amp; "'!" &amp;"g33"),0)</f>
        <v>23</v>
      </c>
      <c r="Z20" s="145" t="n">
        <f aca="true">IFERROR(INDIRECT("'" &amp;$C20&amp; "'!" &amp;"g34"),0)</f>
        <v>0</v>
      </c>
      <c r="AA20" s="145" t="n">
        <f aca="true">IFERROR(INDIRECT("'" &amp;$C20&amp; "'!" &amp;"g35"),0)</f>
        <v>1</v>
      </c>
      <c r="AB20" s="145" t="n">
        <f aca="true">IFERROR(INDIRECT("'" &amp;$C20&amp; "'!" &amp;"g36"),0)</f>
        <v>0</v>
      </c>
      <c r="AC20" s="145" t="n">
        <f aca="true">IFERROR(INDIRECT("'" &amp;$C20&amp; "'!" &amp;"g37"),0)</f>
        <v>0</v>
      </c>
      <c r="AD20" s="145" t="n">
        <f aca="true">IFERROR(INDIRECT("'" &amp;$C20&amp; "'!" &amp;"g38"),0)</f>
        <v>1</v>
      </c>
      <c r="AE20" s="145" t="n">
        <f aca="true">IFERROR(INDIRECT("'" &amp;$C20&amp; "'!" &amp;"g42"),0)</f>
        <v>0</v>
      </c>
      <c r="AF20" s="145" t="n">
        <f aca="true">IFERROR(INDIRECT("'" &amp;$C20&amp; "'!" &amp;"g43"),0)</f>
        <v>0</v>
      </c>
      <c r="AG20" s="145" t="n">
        <f aca="true">IFERROR(INDIRECT("'"&amp;$C20&amp;"'!"&amp;"g46"),0)</f>
        <v>1</v>
      </c>
      <c r="AH20" s="145" t="n">
        <f aca="true">IFERROR(INDIRECT("'"&amp;$C20&amp;"'!"&amp;"g47"),0)</f>
        <v>1</v>
      </c>
      <c r="AI20" s="145" t="n">
        <f aca="true">IFERROR(INDIRECT("'"&amp;$C20&amp;"'!"&amp;"g48"),0)</f>
        <v>1</v>
      </c>
      <c r="AJ20" s="145" t="n">
        <f aca="true">IFERROR(INDIRECT("'"&amp;$C20&amp;"'!"&amp;"g49"),0)</f>
        <v>0</v>
      </c>
      <c r="AK20" s="145" t="n">
        <f aca="true">IFERROR(INDIRECT("'"&amp;$C20&amp;"'!"&amp;"g50"),0)</f>
        <v>0</v>
      </c>
      <c r="AL20" s="145" t="n">
        <f aca="true">IFERROR(INDIRECT("'" &amp;$C20&amp; "'!" &amp;"i46"),0)</f>
        <v>1</v>
      </c>
      <c r="AM20" s="145" t="n">
        <f aca="true">IFERROR(INDIRECT("'" &amp;$C20&amp; "'!" &amp;"i47"),0)</f>
        <v>0</v>
      </c>
      <c r="AN20" s="145" t="n">
        <f aca="true">IFERROR(INDIRECT("'" &amp;$C20&amp; "'!" &amp;"i48"),0)</f>
        <v>1</v>
      </c>
      <c r="AO20" s="145" t="n">
        <f aca="true">IFERROR(INDIRECT("'" &amp;$C20&amp; "'!" &amp;"i49"),0)</f>
        <v>0</v>
      </c>
      <c r="AP20" s="145" t="n">
        <f aca="true">IFERROR(INDIRECT("'" &amp;$C20&amp; "'!" &amp;"i50"),0)</f>
        <v>0</v>
      </c>
      <c r="AQ20" s="145" t="n">
        <f aca="true">IFERROR(INDIRECT("'" &amp;$C20&amp; "'!" &amp;"g53"),0)</f>
        <v>0</v>
      </c>
      <c r="AR20" s="145" t="n">
        <f aca="true">IFERROR(INDIRECT("'" &amp;$C20&amp; "'!" &amp;"g54"),0)</f>
        <v>0</v>
      </c>
      <c r="AS20" s="145" t="n">
        <f aca="true">IFERROR(INDIRECT("'" &amp;$C20&amp; "'!" &amp;"g55"),0)</f>
        <v>0</v>
      </c>
      <c r="AT20" s="145" t="n">
        <f aca="true">IFERROR(INDIRECT("'" &amp;$C20&amp; "'!" &amp;"g56"),0)</f>
        <v>0</v>
      </c>
      <c r="AU20" s="145" t="n">
        <f aca="true">IFERROR(INDIRECT("'" &amp;$C20&amp; "'!" &amp;"g57"),0)</f>
        <v>0</v>
      </c>
      <c r="AV20" s="145" t="n">
        <f aca="true">IFERROR(INDIRECT("'" &amp;$C20&amp; "'!" &amp;"g60"),0)</f>
        <v>352</v>
      </c>
      <c r="AW20" s="145" t="n">
        <f aca="true">IFERROR(INDIRECT("'" &amp;$C20&amp; "'!" &amp;"g61"),0)</f>
        <v>247</v>
      </c>
      <c r="AX20" s="145" t="n">
        <f aca="true">IFERROR(INDIRECT("'" &amp;$C20&amp; "'!" &amp;"g62"),0)</f>
        <v>64</v>
      </c>
      <c r="AY20" s="145" t="n">
        <f aca="true">IFERROR(INDIRECT("'" &amp;$C20&amp; "'!" &amp;"i60"),0)</f>
        <v>6</v>
      </c>
      <c r="AZ20" s="145" t="n">
        <f aca="true">IFERROR(INDIRECT("'" &amp;$C20&amp; "'!" &amp;"i61"),0)</f>
        <v>6</v>
      </c>
      <c r="BA20" s="145" t="n">
        <f aca="true">IFERROR(INDIRECT("'" &amp;$C20&amp; "'!" &amp;"i62"),0)</f>
        <v>6</v>
      </c>
      <c r="BB20" s="145" t="n">
        <f aca="true">IFERROR(INDIRECT("'" &amp;$C20&amp; "'!" &amp;"g66"),0)</f>
        <v>0</v>
      </c>
      <c r="BC20" s="145" t="n">
        <f aca="true">IFERROR(INDIRECT("'" &amp;$C20&amp; "'!" &amp;"g67"),0)</f>
        <v>0</v>
      </c>
      <c r="BD20" s="145" t="n">
        <f aca="true">IFERROR(INDIRECT("'" &amp;$C20&amp; "'!" &amp;"g69"),0)</f>
        <v>0</v>
      </c>
      <c r="BE20" s="145" t="n">
        <f aca="true">IFERROR(INDIRECT("'" &amp;$C20&amp; "'!" &amp;"g70"),0)</f>
        <v>0</v>
      </c>
      <c r="BF20" s="145" t="n">
        <f aca="true">IFERROR(INDIRECT("'" &amp;$C20&amp; "'!" &amp;"e73"),0)</f>
        <v>29225</v>
      </c>
      <c r="BG20" s="145" t="n">
        <f aca="true">IFERROR(INDIRECT("'" &amp;$C20&amp; "'!" &amp;"e74"),0)</f>
        <v>342.383</v>
      </c>
      <c r="BH20" s="145" t="n">
        <f aca="true">IFERROR(INDIRECT("'" &amp;$C20&amp; "'!" &amp;"e75"),0)</f>
        <v>0</v>
      </c>
      <c r="BI20" s="145" t="n">
        <f aca="true">IFERROR(INDIRECT("'" &amp;$C20&amp; "'!" &amp;"e76"),0)</f>
        <v>0</v>
      </c>
      <c r="BJ20" s="145" t="n">
        <f aca="true">IFERROR(INDIRECT("'" &amp;$C20&amp; "'!" &amp;"e77"),0)</f>
        <v>268.578</v>
      </c>
      <c r="BK20" s="145" t="n">
        <f aca="true">IFERROR(INDIRECT("'" &amp;$C20&amp; "'!" &amp;"e78"),0)</f>
        <v>13</v>
      </c>
      <c r="BL20" s="145" t="n">
        <f aca="true">IFERROR(INDIRECT("'" &amp;$C20&amp; "'!" &amp;"e79"),0)</f>
        <v>0</v>
      </c>
      <c r="BM20" s="145" t="n">
        <f aca="true">IFERROR(INDIRECT("'" &amp;$C20&amp; "'!" &amp;"e80"),0)</f>
        <v>0</v>
      </c>
      <c r="BN20" s="145" t="n">
        <f aca="true">IFERROR(INDIRECT("'" &amp;$C20&amp; "'!" &amp;"e81"),0)</f>
        <v>0</v>
      </c>
      <c r="BO20" s="145" t="n">
        <f aca="true">IFERROR(INDIRECT("'" &amp;$C20&amp; "'!" &amp;"e82"),0)</f>
        <v>0</v>
      </c>
      <c r="BP20" s="145" t="n">
        <f aca="true">IFERROR(INDIRECT("'" &amp;$C20&amp; "'!" &amp;"e83"),0)</f>
        <v>0</v>
      </c>
      <c r="BQ20" s="145" t="n">
        <f aca="true">IFERROR(INDIRECT("'" &amp;$C20&amp; "'!" &amp;"e84"),0)</f>
        <v>0</v>
      </c>
      <c r="BR20" s="145" t="n">
        <f aca="true">IFERROR(INDIRECT("'" &amp;$C20&amp; "'!" &amp;"e85"),0)</f>
        <v>0</v>
      </c>
      <c r="BS20" s="145" t="n">
        <f aca="true">IFERROR(INDIRECT("'" &amp;$C20&amp; "'!" &amp;"e86"),0)</f>
        <v>0</v>
      </c>
      <c r="BT20" s="145" t="n">
        <f aca="true">IFERROR(INDIRECT("'" &amp;$C20&amp; "'!" &amp;"e87"),0)</f>
        <v>0</v>
      </c>
      <c r="BU20" s="145" t="n">
        <f aca="true">IFERROR(INDIRECT("'" &amp;$C20&amp; "'!" &amp;"e88"),0)</f>
        <v>0</v>
      </c>
      <c r="BV20" s="145" t="n">
        <f aca="true">IFERROR(INDIRECT("'" &amp;$C20&amp; "'!" &amp;"e89"),0)</f>
        <v>0</v>
      </c>
      <c r="BW20" s="145" t="n">
        <f aca="true">IFERROR(INDIRECT("'" &amp;$C20&amp; "'!" &amp;"e90"),0)</f>
        <v>0</v>
      </c>
      <c r="BX20" s="145" t="n">
        <f aca="true">IFERROR(INDIRECT("'" &amp;$C20&amp; "'!" &amp;"e91"),0)</f>
        <v>0</v>
      </c>
      <c r="BY20" s="145" t="n">
        <f aca="true">IFERROR(INDIRECT("'" &amp;$C20&amp; "'!" &amp;"e92"),0)</f>
        <v>0</v>
      </c>
      <c r="BZ20" s="145" t="n">
        <f aca="true">IFERROR(INDIRECT("'" &amp;$C20&amp; "'!" &amp;"h73"),0)</f>
        <v>0</v>
      </c>
      <c r="CA20" s="145" t="n">
        <f aca="true">IFERROR(INDIRECT("'" &amp;$C20&amp; "'!" &amp;"h74"),0)</f>
        <v>0</v>
      </c>
      <c r="CB20" s="145" t="n">
        <f aca="true">IFERROR(INDIRECT("'" &amp;$C20&amp; "'!" &amp;"h75"),0)</f>
        <v>278.615</v>
      </c>
      <c r="CC20" s="145" t="n">
        <f aca="true">IFERROR(INDIRECT("'" &amp;$C20&amp; "'!" &amp;"h76"),0)</f>
        <v>1192.065</v>
      </c>
      <c r="CD20" s="145" t="n">
        <f aca="true">IFERROR(INDIRECT("'" &amp;$C20&amp; "'!" &amp;"h77"),0)</f>
        <v>0</v>
      </c>
      <c r="CE20" s="145" t="n">
        <f aca="true">IFERROR(INDIRECT("'" &amp;$C20&amp; "'!" &amp;"h78"),0)</f>
        <v>0</v>
      </c>
      <c r="CF20" s="145" t="n">
        <f aca="true">IFERROR(INDIRECT("'" &amp;$C20&amp; "'!" &amp;"h79"),0)</f>
        <v>0</v>
      </c>
      <c r="CG20" s="145" t="n">
        <f aca="true">IFERROR(INDIRECT("'" &amp;$C20&amp; "'!" &amp;"h80"),0)</f>
        <v>0</v>
      </c>
      <c r="CH20" s="145" t="n">
        <f aca="true">IFERROR(INDIRECT("'" &amp;$C20&amp; "'!" &amp;"h81"),0)</f>
        <v>0</v>
      </c>
      <c r="CI20" s="145" t="n">
        <f aca="true">IFERROR(INDIRECT("'" &amp;$C20&amp; "'!" &amp;"h82"),0)</f>
        <v>0</v>
      </c>
      <c r="CJ20" s="145" t="n">
        <f aca="true">IFERROR(INDIRECT("'" &amp;$C20&amp; "'!" &amp;"h83"),0)</f>
        <v>0</v>
      </c>
      <c r="CK20" s="145" t="n">
        <f aca="true">IFERROR(INDIRECT("'" &amp;$C20&amp; "'!" &amp;"h84"),0)</f>
        <v>0</v>
      </c>
      <c r="CL20" s="145" t="n">
        <f aca="true">IFERROR(INDIRECT("'" &amp;$C20&amp; "'!" &amp;"h85"),0)</f>
        <v>0</v>
      </c>
      <c r="CM20" s="145" t="n">
        <f aca="true">IFERROR(INDIRECT("'" &amp;$C20&amp; "'!" &amp;"h86"),0)</f>
        <v>0</v>
      </c>
      <c r="CN20" s="145" t="n">
        <f aca="true">IFERROR(INDIRECT("'" &amp;$C20&amp; "'!" &amp;"h87"),0)</f>
        <v>0</v>
      </c>
      <c r="CO20" s="145" t="n">
        <f aca="true">IFERROR(INDIRECT("'" &amp;$C20&amp; "'!" &amp;"h88"),0)</f>
        <v>0</v>
      </c>
      <c r="CP20" s="145" t="n">
        <f aca="true">IFERROR(INDIRECT("'" &amp;$C20&amp; "'!" &amp;"h89"),0)</f>
        <v>0</v>
      </c>
      <c r="CQ20" s="145" t="n">
        <f aca="true">IFERROR(INDIRECT("'" &amp;$C20&amp; "'!" &amp;"h90"),0)</f>
        <v>0</v>
      </c>
      <c r="CR20" s="145" t="n">
        <f aca="true">IFERROR(INDIRECT("'" &amp;$C20&amp; "'!" &amp;"h91"),0)</f>
        <v>0</v>
      </c>
      <c r="CS20" s="145" t="n">
        <f aca="true">IFERROR(INDIRECT("'" &amp;$C20&amp; "'!" &amp;"h92"),0)</f>
        <v>0</v>
      </c>
      <c r="CT20" s="146" t="str">
        <f aca="true">IFERROR(INDIRECT("'" &amp;$C20&amp; "'!" &amp;"b96"),0)</f>
        <v>Муниципальное казённое общеобразовательное учреждение Архиповская средняя школа</v>
      </c>
      <c r="CU20" s="146" t="str">
        <f aca="true">IFERROR(INDIRECT("'" &amp;$C20&amp; "'!" &amp;"c96"),0)</f>
        <v>Энергосбережение и повышение энергетической эффективности в  МКОУ Архиповской СШ</v>
      </c>
      <c r="CV20" s="146" t="str">
        <f aca="true">IFERROR(INDIRECT("'" &amp;$C20&amp; "'!" &amp;"g96"),0)</f>
        <v>приказ директора от 27.02.2025 № 12</v>
      </c>
      <c r="CW20" s="146" t="n">
        <f aca="true">IFERROR(INDIRECT("'" &amp;$C20&amp; "'!" &amp;"h96"),0)</f>
        <v>2025</v>
      </c>
      <c r="CX20" s="146" t="n">
        <f aca="true">IFERROR(INDIRECT("'" &amp;$C20&amp; "'!" &amp;"i96"),0)</f>
        <v>2027</v>
      </c>
      <c r="CY20" s="146" t="n">
        <f aca="true">IFERROR(INDIRECT("'" &amp;$C20&amp; "'!" &amp;"j96"),0)</f>
        <v>3</v>
      </c>
      <c r="CZ20" s="146" t="str">
        <f aca="true">IFERROR(INDIRECT("'" &amp;$C20&amp; "'!" &amp;"k96"),0)</f>
        <v>да</v>
      </c>
      <c r="DA20" s="146" t="n">
        <f aca="true">IFERROR(INDIRECT("'" &amp;$C20&amp; "'!" &amp;"l96"),0)</f>
        <v>0</v>
      </c>
      <c r="DB20" s="146" t="n">
        <f aca="true">IFERROR(INDIRECT("'" &amp;$C20&amp; "'!" &amp;"m96"),0)</f>
        <v>0</v>
      </c>
      <c r="DC20" s="146" t="n">
        <f aca="true">IFERROR(INDIRECT("'" &amp;$C20&amp; "'!" &amp;"n96"),0)</f>
        <v>0</v>
      </c>
      <c r="DD20" s="146" t="n">
        <f aca="true">IFERROR(INDIRECT("'" &amp;$C20&amp; "'!" &amp;"o96"),0)</f>
        <v>0</v>
      </c>
      <c r="DE20" s="146" t="n">
        <f aca="true">IFERROR(INDIRECT("'" &amp;$C20&amp; "'!" &amp;"p96"),0)</f>
        <v>0</v>
      </c>
    </row>
    <row r="21" customFormat="false" ht="19.5" hidden="false" customHeight="true" outlineLevel="0" collapsed="false">
      <c r="A21" s="132"/>
      <c r="B21" s="143" t="str">
        <f aca="true">IF(C21=0,"",IFERROR(INDIRECT("'"&amp;$C21&amp;"'!"&amp;"C5"),"Некорректное название листа"))</f>
        <v>Муниципальное казённое общеобразовательное учреждение Воскресенская средняя школа</v>
      </c>
      <c r="C21" s="144" t="s">
        <v>249</v>
      </c>
      <c r="D21" s="145" t="n">
        <f aca="true">IFERROR(INDIRECT("'"&amp;$C21&amp;"'!"&amp;"c6"),0)</f>
        <v>3722002877</v>
      </c>
      <c r="E21" s="145" t="str">
        <f aca="true">IFERROR(INDIRECT("'" &amp;$C21&amp; "'!" &amp;"c7"),0)</f>
        <v>155720, Ивановская область, Савинский район, с. Воскресенское, ул. Школьная, д.3</v>
      </c>
      <c r="F21" s="145" t="str">
        <f aca="true">IFERROR(INDIRECT("'" &amp;$C21&amp; "'!" &amp;"c10"),0)</f>
        <v>Мишурова Ольга Николаевна</v>
      </c>
      <c r="G21" s="145" t="str">
        <f aca="true">IFERROR(INDIRECT("'" &amp;$C21&amp; "'!" &amp;"c11"),0)</f>
        <v>Директор</v>
      </c>
      <c r="H21" s="145" t="str">
        <f aca="true">IFERROR(INDIRECT("'" &amp;$C21&amp; "'!" &amp;"c12"),0)</f>
        <v>8(49356)95130</v>
      </c>
      <c r="I21" s="145" t="str">
        <f aca="true">IFERROR(INDIRECT("'" &amp;$C21&amp; "'!" &amp;"c13"),0)</f>
        <v>voskresenskaya_ssh@ivreg.ru</v>
      </c>
      <c r="J21" s="145" t="n">
        <f aca="true">IFERROR(INDIRECT("'" &amp;$C21&amp; "'!" &amp;"c15"),0)</f>
        <v>0</v>
      </c>
      <c r="K21" s="145" t="n">
        <f aca="true">IFERROR(INDIRECT("'" &amp;$C21&amp; "'!" &amp;"c16"),0)</f>
        <v>0</v>
      </c>
      <c r="L21" s="145" t="n">
        <f aca="true">IFERROR(INDIRECT("'" &amp;$C21&amp; "'!" &amp;"c17"),0)</f>
        <v>0</v>
      </c>
      <c r="M21" s="145" t="str">
        <f aca="true">IFERROR(INDIRECT("'" &amp;$C21&amp; "'!" &amp;"c19"),0)</f>
        <v>Мишурова Ольга Николаевна</v>
      </c>
      <c r="N21" s="145" t="str">
        <f aca="true">IFERROR(INDIRECT("'" &amp;$C21&amp; "'!" &amp;"c20"),0)</f>
        <v>Директор</v>
      </c>
      <c r="O21" s="145" t="str">
        <f aca="true">IFERROR(INDIRECT("'" &amp;$C21&amp; "'!" &amp;"c21"),0)</f>
        <v>8(49356)95130</v>
      </c>
      <c r="P21" s="145" t="str">
        <f aca="true">IFERROR(INDIRECT("'" &amp;$C21&amp; "'!" &amp;"c22"),0)</f>
        <v>voskresenskaya_ssh@ivreg.ru</v>
      </c>
      <c r="Q21" s="145" t="n">
        <f aca="true">IFERROR(INDIRECT("'" &amp;$C21&amp; "'!" &amp;"g25"),0)</f>
        <v>1</v>
      </c>
      <c r="R21" s="145" t="n">
        <f aca="true">IFERROR(INDIRECT("'" &amp;$C21&amp; "'!" &amp;"g26"),0)</f>
        <v>1</v>
      </c>
      <c r="S21" s="145" t="n">
        <f aca="true">IFERROR(INDIRECT("'" &amp;$C21&amp; "'!" &amp;"g27"),0)</f>
        <v>2614.1</v>
      </c>
      <c r="T21" s="145" t="n">
        <f aca="true">IFERROR(INDIRECT("'" &amp;$C21&amp; "'!" &amp;"g28"),0)</f>
        <v>1</v>
      </c>
      <c r="U21" s="145" t="n">
        <f aca="true">IFERROR(INDIRECT("'" &amp;$C21&amp; "'!" &amp;"g29"),0)</f>
        <v>0</v>
      </c>
      <c r="V21" s="145" t="n">
        <f aca="true">IFERROR(INDIRECT("'" &amp;$C21&amp; "'!" &amp;"g30"),0)</f>
        <v>0</v>
      </c>
      <c r="W21" s="145" t="n">
        <f aca="true">IFERROR(INDIRECT("'" &amp;$C21&amp; "'!" &amp;"g31"),0)</f>
        <v>0</v>
      </c>
      <c r="X21" s="145" t="n">
        <f aca="true">IFERROR(INDIRECT("'" &amp;$C21&amp; "'!" &amp;"g32"),0)</f>
        <v>1</v>
      </c>
      <c r="Y21" s="145" t="n">
        <f aca="true">IFERROR(INDIRECT("'" &amp;$C21&amp; "'!" &amp;"g33"),0)</f>
        <v>21</v>
      </c>
      <c r="Z21" s="145" t="n">
        <f aca="true">IFERROR(INDIRECT("'" &amp;$C21&amp; "'!" &amp;"g34"),0)</f>
        <v>0</v>
      </c>
      <c r="AA21" s="145" t="n">
        <f aca="true">IFERROR(INDIRECT("'" &amp;$C21&amp; "'!" &amp;"g35"),0)</f>
        <v>1</v>
      </c>
      <c r="AB21" s="145" t="n">
        <f aca="true">IFERROR(INDIRECT("'" &amp;$C21&amp; "'!" &amp;"g36"),0)</f>
        <v>0</v>
      </c>
      <c r="AC21" s="145" t="n">
        <f aca="true">IFERROR(INDIRECT("'" &amp;$C21&amp; "'!" &amp;"g37"),0)</f>
        <v>0</v>
      </c>
      <c r="AD21" s="145" t="n">
        <f aca="true">IFERROR(INDIRECT("'" &amp;$C21&amp; "'!" &amp;"g38"),0)</f>
        <v>1</v>
      </c>
      <c r="AE21" s="145" t="n">
        <f aca="true">IFERROR(INDIRECT("'" &amp;$C21&amp; "'!" &amp;"g42"),0)</f>
        <v>0</v>
      </c>
      <c r="AF21" s="145" t="n">
        <f aca="true">IFERROR(INDIRECT("'" &amp;$C21&amp; "'!" &amp;"g43"),0)</f>
        <v>0</v>
      </c>
      <c r="AG21" s="145" t="n">
        <f aca="true">IFERROR(INDIRECT("'"&amp;$C21&amp;"'!"&amp;"g46"),0)</f>
        <v>1</v>
      </c>
      <c r="AH21" s="145" t="n">
        <f aca="true">IFERROR(INDIRECT("'"&amp;$C21&amp;"'!"&amp;"g47"),0)</f>
        <v>0</v>
      </c>
      <c r="AI21" s="145" t="n">
        <f aca="true">IFERROR(INDIRECT("'"&amp;$C21&amp;"'!"&amp;"g48"),0)</f>
        <v>1</v>
      </c>
      <c r="AJ21" s="145" t="n">
        <f aca="true">IFERROR(INDIRECT("'"&amp;$C21&amp;"'!"&amp;"g49"),0)</f>
        <v>0</v>
      </c>
      <c r="AK21" s="145" t="n">
        <f aca="true">IFERROR(INDIRECT("'"&amp;$C21&amp;"'!"&amp;"g50"),0)</f>
        <v>0</v>
      </c>
      <c r="AL21" s="145" t="n">
        <f aca="true">IFERROR(INDIRECT("'" &amp;$C21&amp; "'!" &amp;"i46"),0)</f>
        <v>1</v>
      </c>
      <c r="AM21" s="145" t="n">
        <f aca="true">IFERROR(INDIRECT("'" &amp;$C21&amp; "'!" &amp;"i47"),0)</f>
        <v>0</v>
      </c>
      <c r="AN21" s="145" t="n">
        <f aca="true">IFERROR(INDIRECT("'" &amp;$C21&amp; "'!" &amp;"i48"),0)</f>
        <v>1</v>
      </c>
      <c r="AO21" s="145" t="n">
        <f aca="true">IFERROR(INDIRECT("'" &amp;$C21&amp; "'!" &amp;"i49"),0)</f>
        <v>0</v>
      </c>
      <c r="AP21" s="145" t="n">
        <f aca="true">IFERROR(INDIRECT("'" &amp;$C21&amp; "'!" &amp;"i50"),0)</f>
        <v>0</v>
      </c>
      <c r="AQ21" s="145" t="n">
        <f aca="true">IFERROR(INDIRECT("'" &amp;$C21&amp; "'!" &amp;"g53"),0)</f>
        <v>0</v>
      </c>
      <c r="AR21" s="145" t="n">
        <f aca="true">IFERROR(INDIRECT("'" &amp;$C21&amp; "'!" &amp;"g54"),0)</f>
        <v>0</v>
      </c>
      <c r="AS21" s="145" t="n">
        <f aca="true">IFERROR(INDIRECT("'" &amp;$C21&amp; "'!" &amp;"g55"),0)</f>
        <v>0</v>
      </c>
      <c r="AT21" s="145" t="n">
        <f aca="true">IFERROR(INDIRECT("'" &amp;$C21&amp; "'!" &amp;"g56"),0)</f>
        <v>0</v>
      </c>
      <c r="AU21" s="145" t="n">
        <f aca="true">IFERROR(INDIRECT("'" &amp;$C21&amp; "'!" &amp;"g57"),0)</f>
        <v>0</v>
      </c>
      <c r="AV21" s="145" t="n">
        <f aca="true">IFERROR(INDIRECT("'" &amp;$C21&amp; "'!" &amp;"g60"),0)</f>
        <v>485</v>
      </c>
      <c r="AW21" s="145" t="n">
        <f aca="true">IFERROR(INDIRECT("'" &amp;$C21&amp; "'!" &amp;"g61"),0)</f>
        <v>247</v>
      </c>
      <c r="AX21" s="145" t="n">
        <f aca="true">IFERROR(INDIRECT("'" &amp;$C21&amp; "'!" &amp;"g62"),0)</f>
        <v>64</v>
      </c>
      <c r="AY21" s="145" t="n">
        <f aca="true">IFERROR(INDIRECT("'" &amp;$C21&amp; "'!" &amp;"i60"),0)</f>
        <v>6</v>
      </c>
      <c r="AZ21" s="145" t="n">
        <f aca="true">IFERROR(INDIRECT("'" &amp;$C21&amp; "'!" &amp;"i61"),0)</f>
        <v>6</v>
      </c>
      <c r="BA21" s="145" t="n">
        <f aca="true">IFERROR(INDIRECT("'" &amp;$C21&amp; "'!" &amp;"i62"),0)</f>
        <v>6</v>
      </c>
      <c r="BB21" s="145" t="n">
        <f aca="true">IFERROR(INDIRECT("'" &amp;$C21&amp; "'!" &amp;"g66"),0)</f>
        <v>1</v>
      </c>
      <c r="BC21" s="145" t="n">
        <f aca="true">IFERROR(INDIRECT("'" &amp;$C21&amp; "'!" &amp;"g67"),0)</f>
        <v>2614.1</v>
      </c>
      <c r="BD21" s="145" t="n">
        <f aca="true">IFERROR(INDIRECT("'" &amp;$C21&amp; "'!" &amp;"g69"),0)</f>
        <v>0</v>
      </c>
      <c r="BE21" s="145" t="n">
        <f aca="true">IFERROR(INDIRECT("'" &amp;$C21&amp; "'!" &amp;"g70"),0)</f>
        <v>0</v>
      </c>
      <c r="BF21" s="145" t="n">
        <f aca="true">IFERROR(INDIRECT("'" &amp;$C21&amp; "'!" &amp;"e73"),0)</f>
        <v>50430</v>
      </c>
      <c r="BG21" s="145" t="n">
        <f aca="true">IFERROR(INDIRECT("'" &amp;$C21&amp; "'!" &amp;"e74"),0)</f>
        <v>601.46</v>
      </c>
      <c r="BH21" s="145" t="n">
        <f aca="true">IFERROR(INDIRECT("'" &amp;$C21&amp; "'!" &amp;"e75"),0)</f>
        <v>0</v>
      </c>
      <c r="BI21" s="145" t="n">
        <f aca="true">IFERROR(INDIRECT("'" &amp;$C21&amp; "'!" &amp;"e76"),0)</f>
        <v>0</v>
      </c>
      <c r="BJ21" s="145" t="n">
        <f aca="true">IFERROR(INDIRECT("'" &amp;$C21&amp; "'!" &amp;"e77"),0)</f>
        <v>542</v>
      </c>
      <c r="BK21" s="145" t="n">
        <f aca="true">IFERROR(INDIRECT("'" &amp;$C21&amp; "'!" &amp;"e78"),0)</f>
        <v>24.45</v>
      </c>
      <c r="BL21" s="145" t="n">
        <f aca="true">IFERROR(INDIRECT("'" &amp;$C21&amp; "'!" &amp;"e79"),0)</f>
        <v>0</v>
      </c>
      <c r="BM21" s="145" t="n">
        <f aca="true">IFERROR(INDIRECT("'" &amp;$C21&amp; "'!" &amp;"e80"),0)</f>
        <v>0</v>
      </c>
      <c r="BN21" s="145" t="n">
        <f aca="true">IFERROR(INDIRECT("'" &amp;$C21&amp; "'!" &amp;"e81"),0)</f>
        <v>0</v>
      </c>
      <c r="BO21" s="145" t="n">
        <f aca="true">IFERROR(INDIRECT("'" &amp;$C21&amp; "'!" &amp;"e82"),0)</f>
        <v>0</v>
      </c>
      <c r="BP21" s="145" t="n">
        <f aca="true">IFERROR(INDIRECT("'" &amp;$C21&amp; "'!" &amp;"e83"),0)</f>
        <v>0</v>
      </c>
      <c r="BQ21" s="145" t="n">
        <f aca="true">IFERROR(INDIRECT("'" &amp;$C21&amp; "'!" &amp;"e84"),0)</f>
        <v>0</v>
      </c>
      <c r="BR21" s="145" t="n">
        <f aca="true">IFERROR(INDIRECT("'" &amp;$C21&amp; "'!" &amp;"e85"),0)</f>
        <v>0</v>
      </c>
      <c r="BS21" s="145" t="n">
        <f aca="true">IFERROR(INDIRECT("'" &amp;$C21&amp; "'!" &amp;"e86"),0)</f>
        <v>0</v>
      </c>
      <c r="BT21" s="145" t="n">
        <f aca="true">IFERROR(INDIRECT("'" &amp;$C21&amp; "'!" &amp;"e87"),0)</f>
        <v>0</v>
      </c>
      <c r="BU21" s="145" t="n">
        <f aca="true">IFERROR(INDIRECT("'" &amp;$C21&amp; "'!" &amp;"e88"),0)</f>
        <v>0</v>
      </c>
      <c r="BV21" s="145" t="n">
        <f aca="true">IFERROR(INDIRECT("'" &amp;$C21&amp; "'!" &amp;"e89"),0)</f>
        <v>0</v>
      </c>
      <c r="BW21" s="145" t="n">
        <f aca="true">IFERROR(INDIRECT("'" &amp;$C21&amp; "'!" &amp;"e90"),0)</f>
        <v>0</v>
      </c>
      <c r="BX21" s="145" t="n">
        <f aca="true">IFERROR(INDIRECT("'" &amp;$C21&amp; "'!" &amp;"e91"),0)</f>
        <v>0</v>
      </c>
      <c r="BY21" s="145" t="n">
        <f aca="true">IFERROR(INDIRECT("'" &amp;$C21&amp; "'!" &amp;"e92"),0)</f>
        <v>0</v>
      </c>
      <c r="BZ21" s="145" t="n">
        <f aca="true">IFERROR(INDIRECT("'" &amp;$C21&amp; "'!" &amp;"h73"),0)</f>
        <v>0</v>
      </c>
      <c r="CA21" s="145" t="n">
        <f aca="true">IFERROR(INDIRECT("'" &amp;$C21&amp; "'!" &amp;"h74"),0)</f>
        <v>0</v>
      </c>
      <c r="CB21" s="145" t="n">
        <f aca="true">IFERROR(INDIRECT("'" &amp;$C21&amp; "'!" &amp;"h75"),0)</f>
        <v>0</v>
      </c>
      <c r="CC21" s="145" t="n">
        <f aca="true">IFERROR(INDIRECT("'" &amp;$C21&amp; "'!" &amp;"h76"),0)</f>
        <v>0</v>
      </c>
      <c r="CD21" s="145" t="n">
        <f aca="true">IFERROR(INDIRECT("'" &amp;$C21&amp; "'!" &amp;"h77"),0)</f>
        <v>0</v>
      </c>
      <c r="CE21" s="145" t="n">
        <f aca="true">IFERROR(INDIRECT("'" &amp;$C21&amp; "'!" &amp;"h78"),0)</f>
        <v>0</v>
      </c>
      <c r="CF21" s="145" t="n">
        <f aca="true">IFERROR(INDIRECT("'" &amp;$C21&amp; "'!" &amp;"h79"),0)</f>
        <v>0</v>
      </c>
      <c r="CG21" s="145" t="n">
        <f aca="true">IFERROR(INDIRECT("'" &amp;$C21&amp; "'!" &amp;"h80"),0)</f>
        <v>0</v>
      </c>
      <c r="CH21" s="145" t="n">
        <f aca="true">IFERROR(INDIRECT("'" &amp;$C21&amp; "'!" &amp;"h81"),0)</f>
        <v>0</v>
      </c>
      <c r="CI21" s="145" t="n">
        <f aca="true">IFERROR(INDIRECT("'" &amp;$C21&amp; "'!" &amp;"h82"),0)</f>
        <v>0</v>
      </c>
      <c r="CJ21" s="145" t="n">
        <f aca="true">IFERROR(INDIRECT("'" &amp;$C21&amp; "'!" &amp;"h83"),0)</f>
        <v>0</v>
      </c>
      <c r="CK21" s="145" t="n">
        <f aca="true">IFERROR(INDIRECT("'" &amp;$C21&amp; "'!" &amp;"h84"),0)</f>
        <v>0</v>
      </c>
      <c r="CL21" s="145" t="n">
        <f aca="true">IFERROR(INDIRECT("'" &amp;$C21&amp; "'!" &amp;"h85"),0)</f>
        <v>9820.95</v>
      </c>
      <c r="CM21" s="145" t="n">
        <f aca="true">IFERROR(INDIRECT("'" &amp;$C21&amp; "'!" &amp;"h86"),0)</f>
        <v>585.559</v>
      </c>
      <c r="CN21" s="145" t="n">
        <f aca="true">IFERROR(INDIRECT("'" &amp;$C21&amp; "'!" &amp;"h87"),0)</f>
        <v>0</v>
      </c>
      <c r="CO21" s="145" t="n">
        <f aca="true">IFERROR(INDIRECT("'" &amp;$C21&amp; "'!" &amp;"h88"),0)</f>
        <v>0</v>
      </c>
      <c r="CP21" s="145" t="n">
        <f aca="true">IFERROR(INDIRECT("'" &amp;$C21&amp; "'!" &amp;"h89"),0)</f>
        <v>171</v>
      </c>
      <c r="CQ21" s="145" t="n">
        <f aca="true">IFERROR(INDIRECT("'" &amp;$C21&amp; "'!" &amp;"h90"),0)</f>
        <v>1795.5</v>
      </c>
      <c r="CR21" s="145" t="n">
        <f aca="true">IFERROR(INDIRECT("'" &amp;$C21&amp; "'!" &amp;"h91"),0)</f>
        <v>0</v>
      </c>
      <c r="CS21" s="145" t="n">
        <f aca="true">IFERROR(INDIRECT("'" &amp;$C21&amp; "'!" &amp;"h92"),0)</f>
        <v>0</v>
      </c>
      <c r="CT21" s="146" t="str">
        <f aca="true">IFERROR(INDIRECT("'" &amp;$C21&amp; "'!" &amp;"b96"),0)</f>
        <v>Муниципальное казённое общеобразовательное учреждение Воскресенская средняя школа</v>
      </c>
      <c r="CU21" s="146" t="str">
        <f aca="true">IFERROR(INDIRECT("'" &amp;$C21&amp; "'!" &amp;"c96"),0)</f>
        <v>Энергосбережение и повышение энергетической эффективности в Муниципальном казённом общеобразовательном учреждении Воскресенской средней школе</v>
      </c>
      <c r="CV21" s="146" t="str">
        <f aca="true">IFERROR(INDIRECT("'" &amp;$C21&amp; "'!" &amp;"g96"),0)</f>
        <v>Приказ директора от 16.03.2025 № 235.02.20023 № 15/2</v>
      </c>
      <c r="CW21" s="146" t="n">
        <f aca="true">IFERROR(INDIRECT("'" &amp;$C21&amp; "'!" &amp;"h96"),0)</f>
        <v>2025</v>
      </c>
      <c r="CX21" s="146" t="n">
        <f aca="true">IFERROR(INDIRECT("'" &amp;$C21&amp; "'!" &amp;"i96"),0)</f>
        <v>2027</v>
      </c>
      <c r="CY21" s="146" t="n">
        <f aca="true">IFERROR(INDIRECT("'" &amp;$C21&amp; "'!" &amp;"j96"),0)</f>
        <v>3</v>
      </c>
      <c r="CZ21" s="146" t="str">
        <f aca="true">IFERROR(INDIRECT("'" &amp;$C21&amp; "'!" &amp;"k96"),0)</f>
        <v>да</v>
      </c>
      <c r="DA21" s="146" t="n">
        <f aca="true">IFERROR(INDIRECT("'" &amp;$C21&amp; "'!" &amp;"l96"),0)</f>
        <v>0</v>
      </c>
      <c r="DB21" s="146" t="n">
        <f aca="true">IFERROR(INDIRECT("'" &amp;$C21&amp; "'!" &amp;"m96"),0)</f>
        <v>0</v>
      </c>
      <c r="DC21" s="146" t="n">
        <f aca="true">IFERROR(INDIRECT("'" &amp;$C21&amp; "'!" &amp;"n96"),0)</f>
        <v>0</v>
      </c>
      <c r="DD21" s="146" t="n">
        <f aca="true">IFERROR(INDIRECT("'" &amp;$C21&amp; "'!" &amp;"o96"),0)</f>
        <v>0</v>
      </c>
      <c r="DE21" s="146" t="n">
        <f aca="true">IFERROR(INDIRECT("'" &amp;$C21&amp; "'!" &amp;"p96"),0)</f>
        <v>0</v>
      </c>
    </row>
    <row r="22" customFormat="false" ht="19.5" hidden="false" customHeight="true" outlineLevel="0" collapsed="false">
      <c r="A22" s="132"/>
      <c r="B22" s="143" t="str">
        <f aca="true">IF(C22=0,"",IFERROR(INDIRECT("'"&amp;$C22&amp;"'!"&amp;"C5"),"Некорректное название листа"))</f>
        <v>Муниципальное казённое общеобразовательное учреждение Горячевская средняя школа</v>
      </c>
      <c r="C22" s="144" t="s">
        <v>250</v>
      </c>
      <c r="D22" s="145" t="n">
        <f aca="true">IFERROR(INDIRECT("'"&amp;$C22&amp;"'!"&amp;"c6"),0)</f>
        <v>3722002852</v>
      </c>
      <c r="E22" s="145" t="str">
        <f aca="true">IFERROR(INDIRECT("'" &amp;$C22&amp; "'!" &amp;"c7"),0)</f>
        <v>155723 Ивановская область, Савинский район, д. Горячево, ул. Бреховская,д.15</v>
      </c>
      <c r="F22" s="145" t="str">
        <f aca="true">IFERROR(INDIRECT("'" &amp;$C22&amp; "'!" &amp;"c10"),0)</f>
        <v>Аронова Татьяна Евгеньевна</v>
      </c>
      <c r="G22" s="145" t="str">
        <f aca="true">IFERROR(INDIRECT("'" &amp;$C22&amp; "'!" &amp;"c11"),0)</f>
        <v>директор</v>
      </c>
      <c r="H22" s="145" t="n">
        <f aca="true">IFERROR(INDIRECT("'" &amp;$C22&amp; "'!" &amp;"c12"),0)</f>
        <v>84935694325</v>
      </c>
      <c r="I22" s="145" t="str">
        <f aca="true">IFERROR(INDIRECT("'" &amp;$C22&amp; "'!" &amp;"c13"),0)</f>
        <v>elen936@yandex.ru</v>
      </c>
      <c r="J22" s="145" t="n">
        <f aca="true">IFERROR(INDIRECT("'" &amp;$C22&amp; "'!" &amp;"c15"),0)</f>
        <v>0</v>
      </c>
      <c r="K22" s="145" t="n">
        <f aca="true">IFERROR(INDIRECT("'" &amp;$C22&amp; "'!" &amp;"c16"),0)</f>
        <v>0</v>
      </c>
      <c r="L22" s="145" t="n">
        <f aca="true">IFERROR(INDIRECT("'" &amp;$C22&amp; "'!" &amp;"c17"),0)</f>
        <v>0</v>
      </c>
      <c r="M22" s="145" t="str">
        <f aca="true">IFERROR(INDIRECT("'" &amp;$C22&amp; "'!" &amp;"c19"),0)</f>
        <v>Аронова Татьяна Евгеньевна</v>
      </c>
      <c r="N22" s="145" t="str">
        <f aca="true">IFERROR(INDIRECT("'" &amp;$C22&amp; "'!" &amp;"c20"),0)</f>
        <v>директор</v>
      </c>
      <c r="O22" s="145" t="n">
        <f aca="true">IFERROR(INDIRECT("'" &amp;$C22&amp; "'!" &amp;"c21"),0)</f>
        <v>84935694325</v>
      </c>
      <c r="P22" s="145" t="str">
        <f aca="true">IFERROR(INDIRECT("'" &amp;$C22&amp; "'!" &amp;"c22"),0)</f>
        <v>elen936@yandex.ru</v>
      </c>
      <c r="Q22" s="145" t="n">
        <f aca="true">IFERROR(INDIRECT("'" &amp;$C22&amp; "'!" &amp;"g25"),0)</f>
        <v>1</v>
      </c>
      <c r="R22" s="145" t="n">
        <f aca="true">IFERROR(INDIRECT("'" &amp;$C22&amp; "'!" &amp;"g26"),0)</f>
        <v>1</v>
      </c>
      <c r="S22" s="145" t="n">
        <f aca="true">IFERROR(INDIRECT("'" &amp;$C22&amp; "'!" &amp;"g27"),0)</f>
        <v>1833</v>
      </c>
      <c r="T22" s="145" t="n">
        <f aca="true">IFERROR(INDIRECT("'" &amp;$C22&amp; "'!" &amp;"g28"),0)</f>
        <v>1</v>
      </c>
      <c r="U22" s="145" t="n">
        <f aca="true">IFERROR(INDIRECT("'" &amp;$C22&amp; "'!" &amp;"g29"),0)</f>
        <v>1</v>
      </c>
      <c r="V22" s="145" t="n">
        <f aca="true">IFERROR(INDIRECT("'" &amp;$C22&amp; "'!" &amp;"g30"),0)</f>
        <v>0</v>
      </c>
      <c r="W22" s="145" t="n">
        <f aca="true">IFERROR(INDIRECT("'" &amp;$C22&amp; "'!" &amp;"g31"),0)</f>
        <v>1</v>
      </c>
      <c r="X22" s="145" t="n">
        <f aca="true">IFERROR(INDIRECT("'" &amp;$C22&amp; "'!" &amp;"g32"),0)</f>
        <v>0</v>
      </c>
      <c r="Y22" s="145" t="n">
        <f aca="true">IFERROR(INDIRECT("'" &amp;$C22&amp; "'!" &amp;"g33"),0)</f>
        <v>15</v>
      </c>
      <c r="Z22" s="145" t="n">
        <f aca="true">IFERROR(INDIRECT("'" &amp;$C22&amp; "'!" &amp;"g34"),0)</f>
        <v>0</v>
      </c>
      <c r="AA22" s="145" t="n">
        <f aca="true">IFERROR(INDIRECT("'" &amp;$C22&amp; "'!" &amp;"g35"),0)</f>
        <v>1</v>
      </c>
      <c r="AB22" s="145" t="n">
        <f aca="true">IFERROR(INDIRECT("'" &amp;$C22&amp; "'!" &amp;"g36"),0)</f>
        <v>0</v>
      </c>
      <c r="AC22" s="145" t="n">
        <f aca="true">IFERROR(INDIRECT("'" &amp;$C22&amp; "'!" &amp;"g37"),0)</f>
        <v>0</v>
      </c>
      <c r="AD22" s="145" t="n">
        <f aca="true">IFERROR(INDIRECT("'" &amp;$C22&amp; "'!" &amp;"g38"),0)</f>
        <v>1</v>
      </c>
      <c r="AE22" s="145" t="n">
        <f aca="true">IFERROR(INDIRECT("'" &amp;$C22&amp; "'!" &amp;"g42"),0)</f>
        <v>0</v>
      </c>
      <c r="AF22" s="145" t="n">
        <f aca="true">IFERROR(INDIRECT("'" &amp;$C22&amp; "'!" &amp;"g43"),0)</f>
        <v>0</v>
      </c>
      <c r="AG22" s="145" t="n">
        <f aca="true">IFERROR(INDIRECT("'"&amp;$C22&amp;"'!"&amp;"g46"),0)</f>
        <v>1</v>
      </c>
      <c r="AH22" s="145" t="n">
        <f aca="true">IFERROR(INDIRECT("'"&amp;$C22&amp;"'!"&amp;"g47"),0)</f>
        <v>1</v>
      </c>
      <c r="AI22" s="145" t="n">
        <f aca="true">IFERROR(INDIRECT("'"&amp;$C22&amp;"'!"&amp;"g48"),0)</f>
        <v>1</v>
      </c>
      <c r="AJ22" s="145" t="n">
        <f aca="true">IFERROR(INDIRECT("'"&amp;$C22&amp;"'!"&amp;"g49"),0)</f>
        <v>0</v>
      </c>
      <c r="AK22" s="145" t="n">
        <f aca="true">IFERROR(INDIRECT("'"&amp;$C22&amp;"'!"&amp;"g50"),0)</f>
        <v>0</v>
      </c>
      <c r="AL22" s="145" t="n">
        <f aca="true">IFERROR(INDIRECT("'" &amp;$C22&amp; "'!" &amp;"i46"),0)</f>
        <v>1</v>
      </c>
      <c r="AM22" s="145" t="n">
        <f aca="true">IFERROR(INDIRECT("'" &amp;$C22&amp; "'!" &amp;"i47"),0)</f>
        <v>0</v>
      </c>
      <c r="AN22" s="145" t="n">
        <f aca="true">IFERROR(INDIRECT("'" &amp;$C22&amp; "'!" &amp;"i48"),0)</f>
        <v>0</v>
      </c>
      <c r="AO22" s="145" t="n">
        <f aca="true">IFERROR(INDIRECT("'" &amp;$C22&amp; "'!" &amp;"i49"),0)</f>
        <v>0</v>
      </c>
      <c r="AP22" s="145" t="n">
        <f aca="true">IFERROR(INDIRECT("'" &amp;$C22&amp; "'!" &amp;"i50"),0)</f>
        <v>0</v>
      </c>
      <c r="AQ22" s="145" t="n">
        <f aca="true">IFERROR(INDIRECT("'" &amp;$C22&amp; "'!" &amp;"g53"),0)</f>
        <v>0</v>
      </c>
      <c r="AR22" s="145" t="n">
        <f aca="true">IFERROR(INDIRECT("'" &amp;$C22&amp; "'!" &amp;"g54"),0)</f>
        <v>0</v>
      </c>
      <c r="AS22" s="145" t="n">
        <f aca="true">IFERROR(INDIRECT("'" &amp;$C22&amp; "'!" &amp;"g55"),0)</f>
        <v>0</v>
      </c>
      <c r="AT22" s="145" t="n">
        <f aca="true">IFERROR(INDIRECT("'" &amp;$C22&amp; "'!" &amp;"g56"),0)</f>
        <v>0</v>
      </c>
      <c r="AU22" s="145" t="n">
        <f aca="true">IFERROR(INDIRECT("'" &amp;$C22&amp; "'!" &amp;"g57"),0)</f>
        <v>0</v>
      </c>
      <c r="AV22" s="145" t="n">
        <f aca="true">IFERROR(INDIRECT("'" &amp;$C22&amp; "'!" &amp;"g60"),0)</f>
        <v>220</v>
      </c>
      <c r="AW22" s="145" t="n">
        <f aca="true">IFERROR(INDIRECT("'" &amp;$C22&amp; "'!" &amp;"g61"),0)</f>
        <v>92</v>
      </c>
      <c r="AX22" s="145" t="n">
        <f aca="true">IFERROR(INDIRECT("'" &amp;$C22&amp; "'!" &amp;"g62"),0)</f>
        <v>92</v>
      </c>
      <c r="AY22" s="145" t="n">
        <f aca="true">IFERROR(INDIRECT("'" &amp;$C22&amp; "'!" &amp;"i60"),0)</f>
        <v>4</v>
      </c>
      <c r="AZ22" s="145" t="n">
        <f aca="true">IFERROR(INDIRECT("'" &amp;$C22&amp; "'!" &amp;"i61"),0)</f>
        <v>4</v>
      </c>
      <c r="BA22" s="145" t="n">
        <f aca="true">IFERROR(INDIRECT("'" &amp;$C22&amp; "'!" &amp;"i62"),0)</f>
        <v>4</v>
      </c>
      <c r="BB22" s="145" t="n">
        <f aca="true">IFERROR(INDIRECT("'" &amp;$C22&amp; "'!" &amp;"g66"),0)</f>
        <v>0</v>
      </c>
      <c r="BC22" s="145" t="n">
        <f aca="true">IFERROR(INDIRECT("'" &amp;$C22&amp; "'!" &amp;"g67"),0)</f>
        <v>0</v>
      </c>
      <c r="BD22" s="145" t="n">
        <f aca="true">IFERROR(INDIRECT("'" &amp;$C22&amp; "'!" &amp;"g69"),0)</f>
        <v>0</v>
      </c>
      <c r="BE22" s="145" t="n">
        <f aca="true">IFERROR(INDIRECT("'" &amp;$C22&amp; "'!" &amp;"g70"),0)</f>
        <v>0</v>
      </c>
      <c r="BF22" s="145" t="n">
        <f aca="true">IFERROR(INDIRECT("'" &amp;$C22&amp; "'!" &amp;"e73"),0)</f>
        <v>23241.994</v>
      </c>
      <c r="BG22" s="145" t="n">
        <f aca="true">IFERROR(INDIRECT("'" &amp;$C22&amp; "'!" &amp;"e74"),0)</f>
        <v>276.946</v>
      </c>
      <c r="BH22" s="145" t="n">
        <f aca="true">IFERROR(INDIRECT("'" &amp;$C22&amp; "'!" &amp;"e75"),0)</f>
        <v>0</v>
      </c>
      <c r="BI22" s="145" t="n">
        <f aca="true">IFERROR(INDIRECT("'" &amp;$C22&amp; "'!" &amp;"e76"),0)</f>
        <v>0</v>
      </c>
      <c r="BJ22" s="145" t="n">
        <f aca="true">IFERROR(INDIRECT("'" &amp;$C22&amp; "'!" &amp;"e77"),0)</f>
        <v>0</v>
      </c>
      <c r="BK22" s="145" t="n">
        <f aca="true">IFERROR(INDIRECT("'" &amp;$C22&amp; "'!" &amp;"e78"),0)</f>
        <v>0</v>
      </c>
      <c r="BL22" s="145" t="n">
        <f aca="true">IFERROR(INDIRECT("'" &amp;$C22&amp; "'!" &amp;"e79"),0)</f>
        <v>0</v>
      </c>
      <c r="BM22" s="145" t="n">
        <f aca="true">IFERROR(INDIRECT("'" &amp;$C22&amp; "'!" &amp;"e80"),0)</f>
        <v>0</v>
      </c>
      <c r="BN22" s="145" t="n">
        <f aca="true">IFERROR(INDIRECT("'" &amp;$C22&amp; "'!" &amp;"e81"),0)</f>
        <v>0</v>
      </c>
      <c r="BO22" s="145" t="n">
        <f aca="true">IFERROR(INDIRECT("'" &amp;$C22&amp; "'!" &amp;"e82"),0)</f>
        <v>0</v>
      </c>
      <c r="BP22" s="145" t="n">
        <f aca="true">IFERROR(INDIRECT("'" &amp;$C22&amp; "'!" &amp;"e83"),0)</f>
        <v>0</v>
      </c>
      <c r="BQ22" s="145" t="n">
        <f aca="true">IFERROR(INDIRECT("'" &amp;$C22&amp; "'!" &amp;"e84"),0)</f>
        <v>0</v>
      </c>
      <c r="BR22" s="145" t="n">
        <f aca="true">IFERROR(INDIRECT("'" &amp;$C22&amp; "'!" &amp;"e85"),0)</f>
        <v>0</v>
      </c>
      <c r="BS22" s="145" t="n">
        <f aca="true">IFERROR(INDIRECT("'" &amp;$C22&amp; "'!" &amp;"e86"),0)</f>
        <v>0</v>
      </c>
      <c r="BT22" s="145" t="n">
        <f aca="true">IFERROR(INDIRECT("'" &amp;$C22&amp; "'!" &amp;"e87"),0)</f>
        <v>0</v>
      </c>
      <c r="BU22" s="145" t="n">
        <f aca="true">IFERROR(INDIRECT("'" &amp;$C22&amp; "'!" &amp;"e88"),0)</f>
        <v>0</v>
      </c>
      <c r="BV22" s="145" t="n">
        <f aca="true">IFERROR(INDIRECT("'" &amp;$C22&amp; "'!" &amp;"e89"),0)</f>
        <v>0</v>
      </c>
      <c r="BW22" s="145" t="n">
        <f aca="true">IFERROR(INDIRECT("'" &amp;$C22&amp; "'!" &amp;"e90"),0)</f>
        <v>0</v>
      </c>
      <c r="BX22" s="145" t="n">
        <f aca="true">IFERROR(INDIRECT("'" &amp;$C22&amp; "'!" &amp;"e91"),0)</f>
        <v>0</v>
      </c>
      <c r="BY22" s="145" t="n">
        <f aca="true">IFERROR(INDIRECT("'" &amp;$C22&amp; "'!" &amp;"e92"),0)</f>
        <v>0</v>
      </c>
      <c r="BZ22" s="145" t="n">
        <f aca="true">IFERROR(INDIRECT("'" &amp;$C22&amp; "'!" &amp;"h73"),0)</f>
        <v>0</v>
      </c>
      <c r="CA22" s="145" t="n">
        <f aca="true">IFERROR(INDIRECT("'" &amp;$C22&amp; "'!" &amp;"h74"),0)</f>
        <v>0</v>
      </c>
      <c r="CB22" s="145" t="n">
        <f aca="true">IFERROR(INDIRECT("'" &amp;$C22&amp; "'!" &amp;"h75"),0)</f>
        <v>616.302</v>
      </c>
      <c r="CC22" s="145" t="n">
        <f aca="true">IFERROR(INDIRECT("'" &amp;$C22&amp; "'!" &amp;"h76"),0)</f>
        <v>2643.549</v>
      </c>
      <c r="CD22" s="145" t="n">
        <f aca="true">IFERROR(INDIRECT("'" &amp;$C22&amp; "'!" &amp;"h77"),0)</f>
        <v>467.666</v>
      </c>
      <c r="CE22" s="145" t="n">
        <f aca="true">IFERROR(INDIRECT("'" &amp;$C22&amp; "'!" &amp;"h78"),0)</f>
        <v>20.999</v>
      </c>
      <c r="CF22" s="145" t="n">
        <f aca="true">IFERROR(INDIRECT("'" &amp;$C22&amp; "'!" &amp;"h79"),0)</f>
        <v>0</v>
      </c>
      <c r="CG22" s="145" t="n">
        <f aca="true">IFERROR(INDIRECT("'" &amp;$C22&amp; "'!" &amp;"h80"),0)</f>
        <v>0</v>
      </c>
      <c r="CH22" s="145" t="n">
        <f aca="true">IFERROR(INDIRECT("'" &amp;$C22&amp; "'!" &amp;"h81"),0)</f>
        <v>0</v>
      </c>
      <c r="CI22" s="145" t="n">
        <f aca="true">IFERROR(INDIRECT("'" &amp;$C22&amp; "'!" &amp;"h82"),0)</f>
        <v>0</v>
      </c>
      <c r="CJ22" s="145" t="n">
        <f aca="true">IFERROR(INDIRECT("'" &amp;$C22&amp; "'!" &amp;"h83"),0)</f>
        <v>0</v>
      </c>
      <c r="CK22" s="145" t="n">
        <f aca="true">IFERROR(INDIRECT("'" &amp;$C22&amp; "'!" &amp;"h84"),0)</f>
        <v>0</v>
      </c>
      <c r="CL22" s="145" t="n">
        <f aca="true">IFERROR(INDIRECT("'" &amp;$C22&amp; "'!" &amp;"h85"),0)</f>
        <v>0</v>
      </c>
      <c r="CM22" s="145" t="n">
        <f aca="true">IFERROR(INDIRECT("'" &amp;$C22&amp; "'!" &amp;"h86"),0)</f>
        <v>0</v>
      </c>
      <c r="CN22" s="145" t="n">
        <f aca="true">IFERROR(INDIRECT("'" &amp;$C22&amp; "'!" &amp;"h87"),0)</f>
        <v>0</v>
      </c>
      <c r="CO22" s="145" t="n">
        <f aca="true">IFERROR(INDIRECT("'" &amp;$C22&amp; "'!" &amp;"h88"),0)</f>
        <v>0</v>
      </c>
      <c r="CP22" s="145" t="n">
        <f aca="true">IFERROR(INDIRECT("'" &amp;$C22&amp; "'!" &amp;"h89"),0)</f>
        <v>0</v>
      </c>
      <c r="CQ22" s="145" t="n">
        <f aca="true">IFERROR(INDIRECT("'" &amp;$C22&amp; "'!" &amp;"h90"),0)</f>
        <v>0</v>
      </c>
      <c r="CR22" s="145" t="n">
        <f aca="true">IFERROR(INDIRECT("'" &amp;$C22&amp; "'!" &amp;"h91"),0)</f>
        <v>0</v>
      </c>
      <c r="CS22" s="145" t="n">
        <f aca="true">IFERROR(INDIRECT("'" &amp;$C22&amp; "'!" &amp;"h92"),0)</f>
        <v>0</v>
      </c>
      <c r="CT22" s="146" t="str">
        <f aca="true">IFERROR(INDIRECT("'" &amp;$C22&amp; "'!" &amp;"b96"),0)</f>
        <v>Муниципальное казённое общеобразовательное учреждение Горячевская средняя школа</v>
      </c>
      <c r="CU22" s="146" t="str">
        <f aca="true">IFERROR(INDIRECT("'" &amp;$C22&amp; "'!" &amp;"c96"),0)</f>
        <v>Энергосбережение и повышение энергетической эффективности в МКОУ Горячевской СШ</v>
      </c>
      <c r="CV22" s="146" t="str">
        <f aca="true">IFERROR(INDIRECT("'" &amp;$C22&amp; "'!" &amp;"g96"),0)</f>
        <v>приказ директора № 25 от 17.03.2025</v>
      </c>
      <c r="CW22" s="146" t="n">
        <f aca="true">IFERROR(INDIRECT("'" &amp;$C22&amp; "'!" &amp;"h96"),0)</f>
        <v>2025</v>
      </c>
      <c r="CX22" s="146" t="n">
        <f aca="true">IFERROR(INDIRECT("'" &amp;$C22&amp; "'!" &amp;"i96"),0)</f>
        <v>2027</v>
      </c>
      <c r="CY22" s="146" t="n">
        <f aca="true">IFERROR(INDIRECT("'" &amp;$C22&amp; "'!" &amp;"j96"),0)</f>
        <v>3</v>
      </c>
      <c r="CZ22" s="146" t="str">
        <f aca="true">IFERROR(INDIRECT("'" &amp;$C22&amp; "'!" &amp;"k96"),0)</f>
        <v>да</v>
      </c>
      <c r="DA22" s="146" t="n">
        <f aca="true">IFERROR(INDIRECT("'" &amp;$C22&amp; "'!" &amp;"l96"),0)</f>
        <v>0</v>
      </c>
      <c r="DB22" s="146" t="n">
        <f aca="true">IFERROR(INDIRECT("'" &amp;$C22&amp; "'!" &amp;"m96"),0)</f>
        <v>0</v>
      </c>
      <c r="DC22" s="146" t="n">
        <f aca="true">IFERROR(INDIRECT("'" &amp;$C22&amp; "'!" &amp;"n96"),0)</f>
        <v>0</v>
      </c>
      <c r="DD22" s="146" t="n">
        <f aca="true">IFERROR(INDIRECT("'" &amp;$C22&amp; "'!" &amp;"o96"),0)</f>
        <v>0</v>
      </c>
      <c r="DE22" s="146" t="n">
        <f aca="true">IFERROR(INDIRECT("'" &amp;$C22&amp; "'!" &amp;"p96"),0)</f>
        <v>0</v>
      </c>
    </row>
    <row r="23" customFormat="false" ht="19.5" hidden="false" customHeight="true" outlineLevel="0" collapsed="false">
      <c r="A23" s="132"/>
      <c r="B23" s="143" t="str">
        <f aca="true">IF(C23=0,"",IFERROR(INDIRECT("'"&amp;$C23&amp;"'!"&amp;"C5"),"Некорректное название листа"))</f>
        <v>МКУ «Архиповский дом культуры»</v>
      </c>
      <c r="C23" s="144" t="s">
        <v>251</v>
      </c>
      <c r="D23" s="145" t="n">
        <f aca="true">IFERROR(INDIRECT("'"&amp;$C23&amp;"'!"&amp;"c6"),0)</f>
        <v>3711019967</v>
      </c>
      <c r="E23" s="145" t="str">
        <f aca="true">IFERROR(INDIRECT("'" &amp;$C23&amp; "'!" &amp;"c7"),0)</f>
        <v>155700, Ивановская область Савинский район село Архиповка улица 1-Кооперативная д.6</v>
      </c>
      <c r="F23" s="145" t="str">
        <f aca="true">IFERROR(INDIRECT("'" &amp;$C23&amp; "'!" &amp;"c10"),0)</f>
        <v>Седов Евгений Михайлович</v>
      </c>
      <c r="G23" s="145" t="str">
        <f aca="true">IFERROR(INDIRECT("'" &amp;$C23&amp; "'!" &amp;"c11"),0)</f>
        <v>Временно исполняющий обязанность директора</v>
      </c>
      <c r="H23" s="145" t="str">
        <f aca="true">IFERROR(INDIRECT("'" &amp;$C23&amp; "'!" &amp;"c12"),0)</f>
        <v>8(49356)9-61-94</v>
      </c>
      <c r="I23" s="145" t="str">
        <f aca="true">IFERROR(INDIRECT("'" &amp;$C23&amp; "'!" &amp;"c13"),0)</f>
        <v>arhipovka@mail.ru</v>
      </c>
      <c r="J23" s="145" t="n">
        <f aca="true">IFERROR(INDIRECT("'" &amp;$C23&amp; "'!" &amp;"c15"),0)</f>
        <v>0</v>
      </c>
      <c r="K23" s="145" t="n">
        <f aca="true">IFERROR(INDIRECT("'" &amp;$C23&amp; "'!" &amp;"c16"),0)</f>
        <v>0</v>
      </c>
      <c r="L23" s="145" t="n">
        <f aca="true">IFERROR(INDIRECT("'" &amp;$C23&amp; "'!" &amp;"c17"),0)</f>
        <v>0</v>
      </c>
      <c r="M23" s="145" t="n">
        <f aca="true">IFERROR(INDIRECT("'" &amp;$C23&amp; "'!" &amp;"c19"),0)</f>
        <v>0</v>
      </c>
      <c r="N23" s="145" t="n">
        <f aca="true">IFERROR(INDIRECT("'" &amp;$C23&amp; "'!" &amp;"c20"),0)</f>
        <v>0</v>
      </c>
      <c r="O23" s="145" t="str">
        <f aca="true">IFERROR(INDIRECT("'" &amp;$C23&amp; "'!" &amp;"c21"),0)</f>
        <v>8(49356)9-61-94</v>
      </c>
      <c r="P23" s="145" t="str">
        <f aca="true">IFERROR(INDIRECT("'" &amp;$C23&amp; "'!" &amp;"c22"),0)</f>
        <v>arhipovka@mail.ru</v>
      </c>
      <c r="Q23" s="145" t="n">
        <f aca="true">IFERROR(INDIRECT("'" &amp;$C23&amp; "'!" &amp;"g25"),0)</f>
        <v>1</v>
      </c>
      <c r="R23" s="145" t="n">
        <f aca="true">IFERROR(INDIRECT("'" &amp;$C23&amp; "'!" &amp;"g26"),0)</f>
        <v>1</v>
      </c>
      <c r="S23" s="145" t="n">
        <f aca="true">IFERROR(INDIRECT("'" &amp;$C23&amp; "'!" &amp;"g27"),0)</f>
        <v>948.1</v>
      </c>
      <c r="T23" s="145" t="n">
        <f aca="true">IFERROR(INDIRECT("'" &amp;$C23&amp; "'!" &amp;"g28"),0)</f>
        <v>1</v>
      </c>
      <c r="U23" s="145" t="n">
        <f aca="true">IFERROR(INDIRECT("'" &amp;$C23&amp; "'!" &amp;"g29"),0)</f>
        <v>1</v>
      </c>
      <c r="V23" s="145" t="n">
        <f aca="true">IFERROR(INDIRECT("'" &amp;$C23&amp; "'!" &amp;"g30"),0)</f>
        <v>0</v>
      </c>
      <c r="W23" s="145" t="n">
        <f aca="true">IFERROR(INDIRECT("'" &amp;$C23&amp; "'!" &amp;"g31"),0)</f>
        <v>1</v>
      </c>
      <c r="X23" s="145" t="n">
        <f aca="true">IFERROR(INDIRECT("'" &amp;$C23&amp; "'!" &amp;"g32"),0)</f>
        <v>0</v>
      </c>
      <c r="Y23" s="145" t="n">
        <f aca="true">IFERROR(INDIRECT("'" &amp;$C23&amp; "'!" &amp;"g33"),0)</f>
        <v>4</v>
      </c>
      <c r="Z23" s="145" t="n">
        <f aca="true">IFERROR(INDIRECT("'" &amp;$C23&amp; "'!" &amp;"g34"),0)</f>
        <v>0</v>
      </c>
      <c r="AA23" s="145" t="n">
        <f aca="true">IFERROR(INDIRECT("'" &amp;$C23&amp; "'!" &amp;"g35"),0)</f>
        <v>1</v>
      </c>
      <c r="AB23" s="145" t="n">
        <f aca="true">IFERROR(INDIRECT("'" &amp;$C23&amp; "'!" &amp;"g36"),0)</f>
        <v>0</v>
      </c>
      <c r="AC23" s="145" t="n">
        <f aca="true">IFERROR(INDIRECT("'" &amp;$C23&amp; "'!" &amp;"g37"),0)</f>
        <v>0</v>
      </c>
      <c r="AD23" s="145" t="n">
        <f aca="true">IFERROR(INDIRECT("'" &amp;$C23&amp; "'!" &amp;"g38"),0)</f>
        <v>1</v>
      </c>
      <c r="AE23" s="145" t="n">
        <f aca="true">IFERROR(INDIRECT("'" &amp;$C23&amp; "'!" &amp;"g42"),0)</f>
        <v>0</v>
      </c>
      <c r="AF23" s="145" t="n">
        <f aca="true">IFERROR(INDIRECT("'" &amp;$C23&amp; "'!" &amp;"g43"),0)</f>
        <v>0</v>
      </c>
      <c r="AG23" s="145" t="n">
        <f aca="true">IFERROR(INDIRECT("'"&amp;$C23&amp;"'!"&amp;"g46"),0)</f>
        <v>1</v>
      </c>
      <c r="AH23" s="145" t="n">
        <f aca="true">IFERROR(INDIRECT("'"&amp;$C23&amp;"'!"&amp;"g47"),0)</f>
        <v>1</v>
      </c>
      <c r="AI23" s="145" t="n">
        <f aca="true">IFERROR(INDIRECT("'"&amp;$C23&amp;"'!"&amp;"g48"),0)</f>
        <v>1</v>
      </c>
      <c r="AJ23" s="145" t="n">
        <f aca="true">IFERROR(INDIRECT("'"&amp;$C23&amp;"'!"&amp;"g49"),0)</f>
        <v>0</v>
      </c>
      <c r="AK23" s="145" t="n">
        <f aca="true">IFERROR(INDIRECT("'"&amp;$C23&amp;"'!"&amp;"g50"),0)</f>
        <v>0</v>
      </c>
      <c r="AL23" s="145" t="n">
        <f aca="true">IFERROR(INDIRECT("'" &amp;$C23&amp; "'!" &amp;"i46"),0)</f>
        <v>1</v>
      </c>
      <c r="AM23" s="145" t="n">
        <f aca="true">IFERROR(INDIRECT("'" &amp;$C23&amp; "'!" &amp;"i47"),0)</f>
        <v>0</v>
      </c>
      <c r="AN23" s="145" t="n">
        <f aca="true">IFERROR(INDIRECT("'" &amp;$C23&amp; "'!" &amp;"i48"),0)</f>
        <v>1</v>
      </c>
      <c r="AO23" s="145" t="n">
        <f aca="true">IFERROR(INDIRECT("'" &amp;$C23&amp; "'!" &amp;"i49"),0)</f>
        <v>0</v>
      </c>
      <c r="AP23" s="145" t="n">
        <f aca="true">IFERROR(INDIRECT("'" &amp;$C23&amp; "'!" &amp;"i50"),0)</f>
        <v>0</v>
      </c>
      <c r="AQ23" s="145" t="n">
        <f aca="true">IFERROR(INDIRECT("'" &amp;$C23&amp; "'!" &amp;"g53"),0)</f>
        <v>0</v>
      </c>
      <c r="AR23" s="145" t="n">
        <f aca="true">IFERROR(INDIRECT("'" &amp;$C23&amp; "'!" &amp;"g54"),0)</f>
        <v>0</v>
      </c>
      <c r="AS23" s="145" t="n">
        <f aca="true">IFERROR(INDIRECT("'" &amp;$C23&amp; "'!" &amp;"g55"),0)</f>
        <v>0</v>
      </c>
      <c r="AT23" s="145" t="n">
        <f aca="true">IFERROR(INDIRECT("'" &amp;$C23&amp; "'!" &amp;"g56"),0)</f>
        <v>0</v>
      </c>
      <c r="AU23" s="145" t="n">
        <f aca="true">IFERROR(INDIRECT("'" &amp;$C23&amp; "'!" &amp;"g57"),0)</f>
        <v>0</v>
      </c>
      <c r="AV23" s="145" t="n">
        <f aca="true">IFERROR(INDIRECT("'" &amp;$C23&amp; "'!" &amp;"g60"),0)</f>
        <v>366</v>
      </c>
      <c r="AW23" s="145" t="n">
        <f aca="true">IFERROR(INDIRECT("'" &amp;$C23&amp; "'!" &amp;"g61"),0)</f>
        <v>348</v>
      </c>
      <c r="AX23" s="145" t="n">
        <f aca="true">IFERROR(INDIRECT("'" &amp;$C23&amp; "'!" &amp;"g62"),0)</f>
        <v>0</v>
      </c>
      <c r="AY23" s="145" t="n">
        <f aca="true">IFERROR(INDIRECT("'" &amp;$C23&amp; "'!" &amp;"i60"),0)</f>
        <v>3</v>
      </c>
      <c r="AZ23" s="145" t="n">
        <f aca="true">IFERROR(INDIRECT("'" &amp;$C23&amp; "'!" &amp;"i61"),0)</f>
        <v>3</v>
      </c>
      <c r="BA23" s="145" t="n">
        <f aca="true">IFERROR(INDIRECT("'" &amp;$C23&amp; "'!" &amp;"i62"),0)</f>
        <v>3</v>
      </c>
      <c r="BB23" s="145" t="n">
        <f aca="true">IFERROR(INDIRECT("'" &amp;$C23&amp; "'!" &amp;"g66"),0)</f>
        <v>0</v>
      </c>
      <c r="BC23" s="145" t="n">
        <f aca="true">IFERROR(INDIRECT("'" &amp;$C23&amp; "'!" &amp;"g67"),0)</f>
        <v>0</v>
      </c>
      <c r="BD23" s="145" t="n">
        <f aca="true">IFERROR(INDIRECT("'" &amp;$C23&amp; "'!" &amp;"g69"),0)</f>
        <v>0</v>
      </c>
      <c r="BE23" s="145" t="n">
        <f aca="true">IFERROR(INDIRECT("'" &amp;$C23&amp; "'!" &amp;"g70"),0)</f>
        <v>0</v>
      </c>
      <c r="BF23" s="145" t="n">
        <f aca="true">IFERROR(INDIRECT("'" &amp;$C23&amp; "'!" &amp;"e73"),0)</f>
        <v>3939</v>
      </c>
      <c r="BG23" s="145" t="n">
        <f aca="true">IFERROR(INDIRECT("'" &amp;$C23&amp; "'!" &amp;"e74"),0)</f>
        <v>42.7</v>
      </c>
      <c r="BH23" s="145" t="n">
        <f aca="true">IFERROR(INDIRECT("'" &amp;$C23&amp; "'!" &amp;"e75"),0)</f>
        <v>0</v>
      </c>
      <c r="BI23" s="145" t="n">
        <f aca="true">IFERROR(INDIRECT("'" &amp;$C23&amp; "'!" &amp;"e76"),0)</f>
        <v>0</v>
      </c>
      <c r="BJ23" s="145" t="n">
        <f aca="true">IFERROR(INDIRECT("'" &amp;$C23&amp; "'!" &amp;"e77"),0)</f>
        <v>156</v>
      </c>
      <c r="BK23" s="145" t="n">
        <f aca="true">IFERROR(INDIRECT("'" &amp;$C23&amp; "'!" &amp;"e78"),0)</f>
        <v>7.7</v>
      </c>
      <c r="BL23" s="145" t="n">
        <f aca="true">IFERROR(INDIRECT("'" &amp;$C23&amp; "'!" &amp;"e79"),0)</f>
        <v>0</v>
      </c>
      <c r="BM23" s="145" t="n">
        <f aca="true">IFERROR(INDIRECT("'" &amp;$C23&amp; "'!" &amp;"e80"),0)</f>
        <v>0</v>
      </c>
      <c r="BN23" s="145" t="n">
        <f aca="true">IFERROR(INDIRECT("'" &amp;$C23&amp; "'!" &amp;"e81"),0)</f>
        <v>0</v>
      </c>
      <c r="BO23" s="145" t="n">
        <f aca="true">IFERROR(INDIRECT("'" &amp;$C23&amp; "'!" &amp;"e82"),0)</f>
        <v>0</v>
      </c>
      <c r="BP23" s="145" t="n">
        <f aca="true">IFERROR(INDIRECT("'" &amp;$C23&amp; "'!" &amp;"e83"),0)</f>
        <v>0</v>
      </c>
      <c r="BQ23" s="145" t="n">
        <f aca="true">IFERROR(INDIRECT("'" &amp;$C23&amp; "'!" &amp;"e84"),0)</f>
        <v>0</v>
      </c>
      <c r="BR23" s="145" t="n">
        <f aca="true">IFERROR(INDIRECT("'" &amp;$C23&amp; "'!" &amp;"e85"),0)</f>
        <v>0</v>
      </c>
      <c r="BS23" s="145" t="n">
        <f aca="true">IFERROR(INDIRECT("'" &amp;$C23&amp; "'!" &amp;"e86"),0)</f>
        <v>0</v>
      </c>
      <c r="BT23" s="145" t="n">
        <f aca="true">IFERROR(INDIRECT("'" &amp;$C23&amp; "'!" &amp;"e87"),0)</f>
        <v>0</v>
      </c>
      <c r="BU23" s="145" t="n">
        <f aca="true">IFERROR(INDIRECT("'" &amp;$C23&amp; "'!" &amp;"e88"),0)</f>
        <v>0</v>
      </c>
      <c r="BV23" s="145" t="n">
        <f aca="true">IFERROR(INDIRECT("'" &amp;$C23&amp; "'!" &amp;"e89"),0)</f>
        <v>0</v>
      </c>
      <c r="BW23" s="145" t="n">
        <f aca="true">IFERROR(INDIRECT("'" &amp;$C23&amp; "'!" &amp;"e90"),0)</f>
        <v>0</v>
      </c>
      <c r="BX23" s="145" t="n">
        <f aca="true">IFERROR(INDIRECT("'" &amp;$C23&amp; "'!" &amp;"e91"),0)</f>
        <v>0</v>
      </c>
      <c r="BY23" s="145" t="n">
        <f aca="true">IFERROR(INDIRECT("'" &amp;$C23&amp; "'!" &amp;"e92"),0)</f>
        <v>0</v>
      </c>
      <c r="BZ23" s="145" t="n">
        <f aca="true">IFERROR(INDIRECT("'" &amp;$C23&amp; "'!" &amp;"h73"),0)</f>
        <v>0</v>
      </c>
      <c r="CA23" s="145" t="n">
        <f aca="true">IFERROR(INDIRECT("'" &amp;$C23&amp; "'!" &amp;"h74"),0)</f>
        <v>0</v>
      </c>
      <c r="CB23" s="145" t="n">
        <f aca="true">IFERROR(INDIRECT("'" &amp;$C23&amp; "'!" &amp;"h75"),0)</f>
        <v>474.7</v>
      </c>
      <c r="CC23" s="145" t="n">
        <f aca="true">IFERROR(INDIRECT("'" &amp;$C23&amp; "'!" &amp;"h76"),0)</f>
        <v>284.4</v>
      </c>
      <c r="CD23" s="145" t="n">
        <f aca="true">IFERROR(INDIRECT("'" &amp;$C23&amp; "'!" &amp;"h77"),0)</f>
        <v>0</v>
      </c>
      <c r="CE23" s="145" t="n">
        <f aca="true">IFERROR(INDIRECT("'" &amp;$C23&amp; "'!" &amp;"h78"),0)</f>
        <v>0</v>
      </c>
      <c r="CF23" s="145" t="n">
        <f aca="true">IFERROR(INDIRECT("'" &amp;$C23&amp; "'!" &amp;"h79"),0)</f>
        <v>0</v>
      </c>
      <c r="CG23" s="145" t="n">
        <f aca="true">IFERROR(INDIRECT("'" &amp;$C23&amp; "'!" &amp;"h80"),0)</f>
        <v>0</v>
      </c>
      <c r="CH23" s="145" t="n">
        <f aca="true">IFERROR(INDIRECT("'" &amp;$C23&amp; "'!" &amp;"h81"),0)</f>
        <v>0</v>
      </c>
      <c r="CI23" s="145" t="n">
        <f aca="true">IFERROR(INDIRECT("'" &amp;$C23&amp; "'!" &amp;"h82"),0)</f>
        <v>0</v>
      </c>
      <c r="CJ23" s="145" t="n">
        <f aca="true">IFERROR(INDIRECT("'" &amp;$C23&amp; "'!" &amp;"h83"),0)</f>
        <v>0</v>
      </c>
      <c r="CK23" s="145" t="n">
        <f aca="true">IFERROR(INDIRECT("'" &amp;$C23&amp; "'!" &amp;"h84"),0)</f>
        <v>0</v>
      </c>
      <c r="CL23" s="145" t="n">
        <f aca="true">IFERROR(INDIRECT("'" &amp;$C23&amp; "'!" &amp;"h85"),0)</f>
        <v>0</v>
      </c>
      <c r="CM23" s="145" t="n">
        <f aca="true">IFERROR(INDIRECT("'" &amp;$C23&amp; "'!" &amp;"h86"),0)</f>
        <v>0</v>
      </c>
      <c r="CN23" s="145" t="n">
        <f aca="true">IFERROR(INDIRECT("'" &amp;$C23&amp; "'!" &amp;"h87"),0)</f>
        <v>0</v>
      </c>
      <c r="CO23" s="145" t="n">
        <f aca="true">IFERROR(INDIRECT("'" &amp;$C23&amp; "'!" &amp;"h88"),0)</f>
        <v>0</v>
      </c>
      <c r="CP23" s="145" t="n">
        <f aca="true">IFERROR(INDIRECT("'" &amp;$C23&amp; "'!" &amp;"h89"),0)</f>
        <v>0</v>
      </c>
      <c r="CQ23" s="145" t="n">
        <f aca="true">IFERROR(INDIRECT("'" &amp;$C23&amp; "'!" &amp;"h90"),0)</f>
        <v>0</v>
      </c>
      <c r="CR23" s="145" t="n">
        <f aca="true">IFERROR(INDIRECT("'" &amp;$C23&amp; "'!" &amp;"h91"),0)</f>
        <v>0</v>
      </c>
      <c r="CS23" s="145" t="n">
        <f aca="true">IFERROR(INDIRECT("'" &amp;$C23&amp; "'!" &amp;"h92"),0)</f>
        <v>0</v>
      </c>
      <c r="CT23" s="146" t="str">
        <f aca="true">IFERROR(INDIRECT("'" &amp;$C23&amp; "'!" &amp;"b96"),0)</f>
        <v>МКУ «Архиповский дом культуры»</v>
      </c>
      <c r="CU23" s="146" t="str">
        <f aca="true">IFERROR(INDIRECT("'" &amp;$C23&amp; "'!" &amp;"c96"),0)</f>
        <v>Энергосбережение и повышение энергетической эффективности в МКУ «Архиповский дом культуры»</v>
      </c>
      <c r="CV23" s="146" t="str">
        <f aca="true">IFERROR(INDIRECT("'" &amp;$C23&amp; "'!" &amp;"g96"),0)</f>
        <v>постановление администрации Архиповского сельского поселения от 09.02.2026г. №3-п</v>
      </c>
      <c r="CW23" s="146" t="n">
        <f aca="true">IFERROR(INDIRECT("'" &amp;$C23&amp; "'!" &amp;"h96"),0)</f>
        <v>2026</v>
      </c>
      <c r="CX23" s="146" t="n">
        <f aca="true">IFERROR(INDIRECT("'" &amp;$C23&amp; "'!" &amp;"i96"),0)</f>
        <v>2032</v>
      </c>
      <c r="CY23" s="146" t="n">
        <f aca="true">IFERROR(INDIRECT("'" &amp;$C23&amp; "'!" &amp;"j96"),0)</f>
        <v>7</v>
      </c>
      <c r="CZ23" s="146" t="str">
        <f aca="true">IFERROR(INDIRECT("'" &amp;$C23&amp; "'!" &amp;"k96"),0)</f>
        <v>да</v>
      </c>
      <c r="DA23" s="146" t="n">
        <f aca="true">IFERROR(INDIRECT("'" &amp;$C23&amp; "'!" &amp;"l96"),0)</f>
        <v>0</v>
      </c>
      <c r="DB23" s="146" t="n">
        <f aca="true">IFERROR(INDIRECT("'" &amp;$C23&amp; "'!" &amp;"m96"),0)</f>
        <v>0</v>
      </c>
      <c r="DC23" s="146" t="n">
        <f aca="true">IFERROR(INDIRECT("'" &amp;$C23&amp; "'!" &amp;"n96"),0)</f>
        <v>0</v>
      </c>
      <c r="DD23" s="146" t="n">
        <f aca="true">IFERROR(INDIRECT("'" &amp;$C23&amp; "'!" &amp;"o96"),0)</f>
        <v>0</v>
      </c>
      <c r="DE23" s="146" t="n">
        <f aca="true">IFERROR(INDIRECT("'" &amp;$C23&amp; "'!" &amp;"p96"),0)</f>
        <v>0</v>
      </c>
    </row>
    <row r="24" customFormat="false" ht="19.5" hidden="false" customHeight="true" outlineLevel="0" collapsed="false">
      <c r="A24" s="132"/>
      <c r="B24" s="143" t="str">
        <f aca="true">IF(C24=0,"",IFERROR(INDIRECT("'"&amp;$C24&amp;"'!"&amp;"C5"),"Некорректное название листа"))</f>
        <v>МКУ ДО ДШИ</v>
      </c>
      <c r="C24" s="144" t="s">
        <v>252</v>
      </c>
      <c r="D24" s="145" t="n">
        <f aca="true">IFERROR(INDIRECT("'"&amp;$C24&amp;"'!"&amp;"c6"),0)</f>
        <v>37110552650</v>
      </c>
      <c r="E24" s="145" t="str">
        <f aca="true">IFERROR(INDIRECT("'" &amp;$C24&amp; "'!" &amp;"c7"),0)</f>
        <v>155710, Ивановская обл., пос.Савино,ул.Первомайская, д.9</v>
      </c>
      <c r="F24" s="145" t="str">
        <f aca="true">IFERROR(INDIRECT("'" &amp;$C24&amp; "'!" &amp;"c10"),0)</f>
        <v>Тимонин Анатолий Николаевич</v>
      </c>
      <c r="G24" s="145" t="str">
        <f aca="true">IFERROR(INDIRECT("'" &amp;$C24&amp; "'!" &amp;"c11"),0)</f>
        <v>директор</v>
      </c>
      <c r="H24" s="145" t="str">
        <f aca="true">IFERROR(INDIRECT("'" &amp;$C24&amp; "'!" &amp;"c12"),0)</f>
        <v>8 (49356) 9-45-50</v>
      </c>
      <c r="I24" s="145" t="str">
        <f aca="true">IFERROR(INDIRECT("'" &amp;$C24&amp; "'!" &amp;"c13"),0)</f>
        <v>dshi-savino@yandex.ru</v>
      </c>
      <c r="J24" s="145" t="n">
        <f aca="true">IFERROR(INDIRECT("'" &amp;$C24&amp; "'!" &amp;"c15"),0)</f>
        <v>0</v>
      </c>
      <c r="K24" s="145" t="n">
        <f aca="true">IFERROR(INDIRECT("'" &amp;$C24&amp; "'!" &amp;"c16"),0)</f>
        <v>0</v>
      </c>
      <c r="L24" s="145" t="n">
        <f aca="true">IFERROR(INDIRECT("'" &amp;$C24&amp; "'!" &amp;"c17"),0)</f>
        <v>0</v>
      </c>
      <c r="M24" s="145" t="str">
        <f aca="true">IFERROR(INDIRECT("'" &amp;$C24&amp; "'!" &amp;"c19"),0)</f>
        <v>Тимонин Анатолий Николаевич</v>
      </c>
      <c r="N24" s="145" t="str">
        <f aca="true">IFERROR(INDIRECT("'" &amp;$C24&amp; "'!" &amp;"c20"),0)</f>
        <v>директор</v>
      </c>
      <c r="O24" s="145" t="str">
        <f aca="true">IFERROR(INDIRECT("'" &amp;$C24&amp; "'!" &amp;"c21"),0)</f>
        <v>8 (49356) 9-45-50</v>
      </c>
      <c r="P24" s="145" t="str">
        <f aca="true">IFERROR(INDIRECT("'" &amp;$C24&amp; "'!" &amp;"c22"),0)</f>
        <v>dshi-savino@yandex.ru</v>
      </c>
      <c r="Q24" s="145" t="n">
        <f aca="true">IFERROR(INDIRECT("'" &amp;$C24&amp; "'!" &amp;"g25"),0)</f>
        <v>1</v>
      </c>
      <c r="R24" s="145" t="n">
        <f aca="true">IFERROR(INDIRECT("'" &amp;$C24&amp; "'!" &amp;"g26"),0)</f>
        <v>1</v>
      </c>
      <c r="S24" s="145" t="n">
        <f aca="true">IFERROR(INDIRECT("'" &amp;$C24&amp; "'!" &amp;"g27"),0)</f>
        <v>770</v>
      </c>
      <c r="T24" s="145" t="n">
        <f aca="true">IFERROR(INDIRECT("'" &amp;$C24&amp; "'!" &amp;"g28"),0)</f>
        <v>1</v>
      </c>
      <c r="U24" s="145" t="n">
        <f aca="true">IFERROR(INDIRECT("'" &amp;$C24&amp; "'!" &amp;"g29"),0)</f>
        <v>1</v>
      </c>
      <c r="V24" s="145" t="n">
        <f aca="true">IFERROR(INDIRECT("'" &amp;$C24&amp; "'!" &amp;"g30"),0)</f>
        <v>0</v>
      </c>
      <c r="W24" s="145" t="n">
        <f aca="true">IFERROR(INDIRECT("'" &amp;$C24&amp; "'!" &amp;"g31"),0)</f>
        <v>1</v>
      </c>
      <c r="X24" s="145" t="n">
        <f aca="true">IFERROR(INDIRECT("'" &amp;$C24&amp; "'!" &amp;"g32"),0)</f>
        <v>0</v>
      </c>
      <c r="Y24" s="145" t="n">
        <f aca="true">IFERROR(INDIRECT("'" &amp;$C24&amp; "'!" &amp;"g33"),0)</f>
        <v>10</v>
      </c>
      <c r="Z24" s="145" t="n">
        <f aca="true">IFERROR(INDIRECT("'" &amp;$C24&amp; "'!" &amp;"g34"),0)</f>
        <v>0</v>
      </c>
      <c r="AA24" s="145" t="n">
        <f aca="true">IFERROR(INDIRECT("'" &amp;$C24&amp; "'!" &amp;"g35"),0)</f>
        <v>1</v>
      </c>
      <c r="AB24" s="145" t="n">
        <f aca="true">IFERROR(INDIRECT("'" &amp;$C24&amp; "'!" &amp;"g36"),0)</f>
        <v>0</v>
      </c>
      <c r="AC24" s="145" t="n">
        <f aca="true">IFERROR(INDIRECT("'" &amp;$C24&amp; "'!" &amp;"g37"),0)</f>
        <v>0</v>
      </c>
      <c r="AD24" s="145" t="n">
        <f aca="true">IFERROR(INDIRECT("'" &amp;$C24&amp; "'!" &amp;"g38"),0)</f>
        <v>1</v>
      </c>
      <c r="AE24" s="145" t="n">
        <f aca="true">IFERROR(INDIRECT("'" &amp;$C24&amp; "'!" &amp;"g42"),0)</f>
        <v>0</v>
      </c>
      <c r="AF24" s="145" t="n">
        <f aca="true">IFERROR(INDIRECT("'" &amp;$C24&amp; "'!" &amp;"g43"),0)</f>
        <v>0</v>
      </c>
      <c r="AG24" s="145" t="n">
        <f aca="true">IFERROR(INDIRECT("'"&amp;$C24&amp;"'!"&amp;"g46"),0)</f>
        <v>1</v>
      </c>
      <c r="AH24" s="145" t="n">
        <f aca="true">IFERROR(INDIRECT("'"&amp;$C24&amp;"'!"&amp;"g47"),0)</f>
        <v>1</v>
      </c>
      <c r="AI24" s="145" t="n">
        <f aca="true">IFERROR(INDIRECT("'"&amp;$C24&amp;"'!"&amp;"g48"),0)</f>
        <v>1</v>
      </c>
      <c r="AJ24" s="145" t="n">
        <f aca="true">IFERROR(INDIRECT("'"&amp;$C24&amp;"'!"&amp;"g49"),0)</f>
        <v>0</v>
      </c>
      <c r="AK24" s="145" t="n">
        <f aca="true">IFERROR(INDIRECT("'"&amp;$C24&amp;"'!"&amp;"g50"),0)</f>
        <v>0</v>
      </c>
      <c r="AL24" s="145" t="n">
        <f aca="true">IFERROR(INDIRECT("'" &amp;$C24&amp; "'!" &amp;"i46"),0)</f>
        <v>1</v>
      </c>
      <c r="AM24" s="145" t="n">
        <f aca="true">IFERROR(INDIRECT("'" &amp;$C24&amp; "'!" &amp;"i47"),0)</f>
        <v>1</v>
      </c>
      <c r="AN24" s="145" t="n">
        <f aca="true">IFERROR(INDIRECT("'" &amp;$C24&amp; "'!" &amp;"i48"),0)</f>
        <v>1</v>
      </c>
      <c r="AO24" s="145" t="n">
        <f aca="true">IFERROR(INDIRECT("'" &amp;$C24&amp; "'!" &amp;"i49"),0)</f>
        <v>0</v>
      </c>
      <c r="AP24" s="145" t="n">
        <f aca="true">IFERROR(INDIRECT("'" &amp;$C24&amp; "'!" &amp;"i50"),0)</f>
        <v>0</v>
      </c>
      <c r="AQ24" s="145" t="n">
        <f aca="true">IFERROR(INDIRECT("'" &amp;$C24&amp; "'!" &amp;"g53"),0)</f>
        <v>0</v>
      </c>
      <c r="AR24" s="145" t="n">
        <f aca="true">IFERROR(INDIRECT("'" &amp;$C24&amp; "'!" &amp;"g54"),0)</f>
        <v>0</v>
      </c>
      <c r="AS24" s="145" t="n">
        <f aca="true">IFERROR(INDIRECT("'" &amp;$C24&amp; "'!" &amp;"g55"),0)</f>
        <v>0</v>
      </c>
      <c r="AT24" s="145" t="n">
        <f aca="true">IFERROR(INDIRECT("'" &amp;$C24&amp; "'!" &amp;"g56"),0)</f>
        <v>0</v>
      </c>
      <c r="AU24" s="145" t="n">
        <f aca="true">IFERROR(INDIRECT("'" &amp;$C24&amp; "'!" &amp;"g57"),0)</f>
        <v>0</v>
      </c>
      <c r="AV24" s="145" t="n">
        <f aca="true">IFERROR(INDIRECT("'" &amp;$C24&amp; "'!" &amp;"g60"),0)</f>
        <v>150</v>
      </c>
      <c r="AW24" s="145" t="n">
        <f aca="true">IFERROR(INDIRECT("'" &amp;$C24&amp; "'!" &amp;"g61"),0)</f>
        <v>147</v>
      </c>
      <c r="AX24" s="145" t="n">
        <f aca="true">IFERROR(INDIRECT("'" &amp;$C24&amp; "'!" &amp;"g62"),0)</f>
        <v>0</v>
      </c>
      <c r="AY24" s="145" t="n">
        <f aca="true">IFERROR(INDIRECT("'" &amp;$C24&amp; "'!" &amp;"i60"),0)</f>
        <v>4</v>
      </c>
      <c r="AZ24" s="145" t="n">
        <f aca="true">IFERROR(INDIRECT("'" &amp;$C24&amp; "'!" &amp;"i61"),0)</f>
        <v>0</v>
      </c>
      <c r="BA24" s="145" t="n">
        <f aca="true">IFERROR(INDIRECT("'" &amp;$C24&amp; "'!" &amp;"i62"),0)</f>
        <v>0</v>
      </c>
      <c r="BB24" s="145" t="n">
        <f aca="true">IFERROR(INDIRECT("'" &amp;$C24&amp; "'!" &amp;"g66"),0)</f>
        <v>0</v>
      </c>
      <c r="BC24" s="145" t="n">
        <f aca="true">IFERROR(INDIRECT("'" &amp;$C24&amp; "'!" &amp;"g67"),0)</f>
        <v>0</v>
      </c>
      <c r="BD24" s="145" t="n">
        <f aca="true">IFERROR(INDIRECT("'" &amp;$C24&amp; "'!" &amp;"g69"),0)</f>
        <v>0</v>
      </c>
      <c r="BE24" s="145" t="n">
        <f aca="true">IFERROR(INDIRECT("'" &amp;$C24&amp; "'!" &amp;"g70"),0)</f>
        <v>0</v>
      </c>
      <c r="BF24" s="145" t="n">
        <f aca="true">IFERROR(INDIRECT("'" &amp;$C24&amp; "'!" &amp;"e73"),0)</f>
        <v>4181</v>
      </c>
      <c r="BG24" s="145" t="n">
        <f aca="true">IFERROR(INDIRECT("'" &amp;$C24&amp; "'!" &amp;"e74"),0)</f>
        <v>50.532</v>
      </c>
      <c r="BH24" s="145" t="n">
        <f aca="true">IFERROR(INDIRECT("'" &amp;$C24&amp; "'!" &amp;"e75"),0)</f>
        <v>185.643</v>
      </c>
      <c r="BI24" s="145" t="n">
        <f aca="true">IFERROR(INDIRECT("'" &amp;$C24&amp; "'!" &amp;"e76"),0)</f>
        <v>744.364</v>
      </c>
      <c r="BJ24" s="145" t="n">
        <f aca="true">IFERROR(INDIRECT("'" &amp;$C24&amp; "'!" &amp;"e77"),0)</f>
        <v>102.045</v>
      </c>
      <c r="BK24" s="145" t="n">
        <f aca="true">IFERROR(INDIRECT("'" &amp;$C24&amp; "'!" &amp;"e78"),0)</f>
        <v>5</v>
      </c>
      <c r="BL24" s="145" t="n">
        <f aca="true">IFERROR(INDIRECT("'" &amp;$C24&amp; "'!" &amp;"e79"),0)</f>
        <v>0</v>
      </c>
      <c r="BM24" s="145" t="n">
        <f aca="true">IFERROR(INDIRECT("'" &amp;$C24&amp; "'!" &amp;"e80"),0)</f>
        <v>0</v>
      </c>
      <c r="BN24" s="145" t="n">
        <f aca="true">IFERROR(INDIRECT("'" &amp;$C24&amp; "'!" &amp;"e81"),0)</f>
        <v>0</v>
      </c>
      <c r="BO24" s="145" t="n">
        <f aca="true">IFERROR(INDIRECT("'" &amp;$C24&amp; "'!" &amp;"e82"),0)</f>
        <v>0</v>
      </c>
      <c r="BP24" s="145" t="n">
        <f aca="true">IFERROR(INDIRECT("'" &amp;$C24&amp; "'!" &amp;"e83"),0)</f>
        <v>0</v>
      </c>
      <c r="BQ24" s="145" t="n">
        <f aca="true">IFERROR(INDIRECT("'" &amp;$C24&amp; "'!" &amp;"e84"),0)</f>
        <v>0</v>
      </c>
      <c r="BR24" s="145" t="n">
        <f aca="true">IFERROR(INDIRECT("'" &amp;$C24&amp; "'!" &amp;"e85"),0)</f>
        <v>0</v>
      </c>
      <c r="BS24" s="145" t="n">
        <f aca="true">IFERROR(INDIRECT("'" &amp;$C24&amp; "'!" &amp;"e86"),0)</f>
        <v>0</v>
      </c>
      <c r="BT24" s="145" t="n">
        <f aca="true">IFERROR(INDIRECT("'" &amp;$C24&amp; "'!" &amp;"e87"),0)</f>
        <v>0</v>
      </c>
      <c r="BU24" s="145" t="n">
        <f aca="true">IFERROR(INDIRECT("'" &amp;$C24&amp; "'!" &amp;"e88"),0)</f>
        <v>0</v>
      </c>
      <c r="BV24" s="145" t="n">
        <f aca="true">IFERROR(INDIRECT("'" &amp;$C24&amp; "'!" &amp;"e89"),0)</f>
        <v>0</v>
      </c>
      <c r="BW24" s="145" t="n">
        <f aca="true">IFERROR(INDIRECT("'" &amp;$C24&amp; "'!" &amp;"e90"),0)</f>
        <v>0</v>
      </c>
      <c r="BX24" s="145" t="n">
        <f aca="true">IFERROR(INDIRECT("'" &amp;$C24&amp; "'!" &amp;"e91"),0)</f>
        <v>0</v>
      </c>
      <c r="BY24" s="145" t="n">
        <f aca="true">IFERROR(INDIRECT("'" &amp;$C24&amp; "'!" &amp;"e92"),0)</f>
        <v>0</v>
      </c>
      <c r="BZ24" s="145" t="n">
        <f aca="true">IFERROR(INDIRECT("'" &amp;$C24&amp; "'!" &amp;"h73"),0)</f>
        <v>0</v>
      </c>
      <c r="CA24" s="145" t="n">
        <f aca="true">IFERROR(INDIRECT("'" &amp;$C24&amp; "'!" &amp;"h74"),0)</f>
        <v>0</v>
      </c>
      <c r="CB24" s="145" t="n">
        <f aca="true">IFERROR(INDIRECT("'" &amp;$C24&amp; "'!" &amp;"h75"),0)</f>
        <v>0</v>
      </c>
      <c r="CC24" s="145" t="n">
        <f aca="true">IFERROR(INDIRECT("'" &amp;$C24&amp; "'!" &amp;"h76"),0)</f>
        <v>0</v>
      </c>
      <c r="CD24" s="145" t="n">
        <f aca="true">IFERROR(INDIRECT("'" &amp;$C24&amp; "'!" &amp;"h77"),0)</f>
        <v>0</v>
      </c>
      <c r="CE24" s="145" t="n">
        <f aca="true">IFERROR(INDIRECT("'" &amp;$C24&amp; "'!" &amp;"h78"),0)</f>
        <v>0</v>
      </c>
      <c r="CF24" s="145" t="n">
        <f aca="true">IFERROR(INDIRECT("'" &amp;$C24&amp; "'!" &amp;"h79"),0)</f>
        <v>0</v>
      </c>
      <c r="CG24" s="145" t="n">
        <f aca="true">IFERROR(INDIRECT("'" &amp;$C24&amp; "'!" &amp;"h80"),0)</f>
        <v>0</v>
      </c>
      <c r="CH24" s="145" t="n">
        <f aca="true">IFERROR(INDIRECT("'" &amp;$C24&amp; "'!" &amp;"h81"),0)</f>
        <v>0</v>
      </c>
      <c r="CI24" s="145" t="n">
        <f aca="true">IFERROR(INDIRECT("'" &amp;$C24&amp; "'!" &amp;"h82"),0)</f>
        <v>0</v>
      </c>
      <c r="CJ24" s="145" t="n">
        <f aca="true">IFERROR(INDIRECT("'" &amp;$C24&amp; "'!" &amp;"h83"),0)</f>
        <v>0</v>
      </c>
      <c r="CK24" s="145" t="n">
        <f aca="true">IFERROR(INDIRECT("'" &amp;$C24&amp; "'!" &amp;"h84"),0)</f>
        <v>0</v>
      </c>
      <c r="CL24" s="145" t="n">
        <f aca="true">IFERROR(INDIRECT("'" &amp;$C24&amp; "'!" &amp;"h85"),0)</f>
        <v>0</v>
      </c>
      <c r="CM24" s="145" t="n">
        <f aca="true">IFERROR(INDIRECT("'" &amp;$C24&amp; "'!" &amp;"h86"),0)</f>
        <v>0</v>
      </c>
      <c r="CN24" s="145" t="n">
        <f aca="true">IFERROR(INDIRECT("'" &amp;$C24&amp; "'!" &amp;"h87"),0)</f>
        <v>0</v>
      </c>
      <c r="CO24" s="145" t="n">
        <f aca="true">IFERROR(INDIRECT("'" &amp;$C24&amp; "'!" &amp;"h88"),0)</f>
        <v>0</v>
      </c>
      <c r="CP24" s="145" t="n">
        <f aca="true">IFERROR(INDIRECT("'" &amp;$C24&amp; "'!" &amp;"h89"),0)</f>
        <v>0</v>
      </c>
      <c r="CQ24" s="145" t="n">
        <f aca="true">IFERROR(INDIRECT("'" &amp;$C24&amp; "'!" &amp;"h90"),0)</f>
        <v>0</v>
      </c>
      <c r="CR24" s="145" t="n">
        <f aca="true">IFERROR(INDIRECT("'" &amp;$C24&amp; "'!" &amp;"h91"),0)</f>
        <v>0</v>
      </c>
      <c r="CS24" s="145" t="n">
        <f aca="true">IFERROR(INDIRECT("'" &amp;$C24&amp; "'!" &amp;"h92"),0)</f>
        <v>0</v>
      </c>
      <c r="CT24" s="146" t="str">
        <f aca="true">IFERROR(INDIRECT("'" &amp;$C24&amp; "'!" &amp;"b96"),0)</f>
        <v>МКУ ДО ДШИ</v>
      </c>
      <c r="CU24" s="146" t="str">
        <f aca="true">IFERROR(INDIRECT("'" &amp;$C24&amp; "'!" &amp;"c96"),0)</f>
        <v>Энергосбережение и повышение энергетической эффективности в МКУДО ДШИ</v>
      </c>
      <c r="CV24" s="146" t="str">
        <f aca="true">IFERROR(INDIRECT("'" &amp;$C24&amp; "'!" &amp;"g96"),0)</f>
        <v>приказ директора от 11.02.2025 № 721</v>
      </c>
      <c r="CW24" s="146" t="n">
        <f aca="true">IFERROR(INDIRECT("'" &amp;$C24&amp; "'!" &amp;"h96"),0)</f>
        <v>2025</v>
      </c>
      <c r="CX24" s="146" t="n">
        <f aca="true">IFERROR(INDIRECT("'" &amp;$C24&amp; "'!" &amp;"i96"),0)</f>
        <v>2027</v>
      </c>
      <c r="CY24" s="146" t="n">
        <f aca="true">IFERROR(INDIRECT("'" &amp;$C24&amp; "'!" &amp;"j96"),0)</f>
        <v>3</v>
      </c>
      <c r="CZ24" s="146" t="str">
        <f aca="true">IFERROR(INDIRECT("'" &amp;$C24&amp; "'!" &amp;"k96"),0)</f>
        <v>да</v>
      </c>
      <c r="DA24" s="146" t="n">
        <f aca="true">IFERROR(INDIRECT("'" &amp;$C24&amp; "'!" &amp;"l96"),0)</f>
        <v>0</v>
      </c>
      <c r="DB24" s="146" t="n">
        <f aca="true">IFERROR(INDIRECT("'" &amp;$C24&amp; "'!" &amp;"m96"),0)</f>
        <v>0</v>
      </c>
      <c r="DC24" s="146" t="n">
        <f aca="true">IFERROR(INDIRECT("'" &amp;$C24&amp; "'!" &amp;"n96"),0)</f>
        <v>0</v>
      </c>
      <c r="DD24" s="146" t="n">
        <f aca="true">IFERROR(INDIRECT("'" &amp;$C24&amp; "'!" &amp;"o96"),0)</f>
        <v>0</v>
      </c>
      <c r="DE24" s="146" t="n">
        <f aca="true">IFERROR(INDIRECT("'" &amp;$C24&amp; "'!" &amp;"p96"),0)</f>
        <v>0</v>
      </c>
    </row>
    <row r="25" customFormat="false" ht="19.5" hidden="false" customHeight="true" outlineLevel="0" collapsed="false">
      <c r="A25" s="132"/>
      <c r="B25" s="143" t="str">
        <f aca="true">IF(C25=0,"",IFERROR(INDIRECT("'"&amp;$C25&amp;"'!"&amp;"C5"),"Некорректное название листа"))</f>
        <v>МКУ КБО Горячевского сельского поселения Савинского муниципального района Ивановской области</v>
      </c>
      <c r="C25" s="144" t="s">
        <v>253</v>
      </c>
      <c r="D25" s="145" t="n">
        <f aca="true">IFERROR(INDIRECT("'"&amp;$C25&amp;"'!"&amp;"c6"),0)</f>
        <v>3711021074</v>
      </c>
      <c r="E25" s="145" t="str">
        <f aca="true">IFERROR(INDIRECT("'" &amp;$C25&amp; "'!" &amp;"c7"),0)</f>
        <v>Ивановская  область Савинский район  д. горячево  ул. Бреховская  д.5</v>
      </c>
      <c r="F25" s="145" t="str">
        <f aca="true">IFERROR(INDIRECT("'" &amp;$C25&amp; "'!" &amp;"c10"),0)</f>
        <v>Тимофеева  Елена Юрьевна</v>
      </c>
      <c r="G25" s="145" t="str">
        <f aca="true">IFERROR(INDIRECT("'" &amp;$C25&amp; "'!" &amp;"c11"),0)</f>
        <v>Директор МКУ КБО</v>
      </c>
      <c r="H25" s="145" t="str">
        <f aca="true">IFERROR(INDIRECT("'" &amp;$C25&amp; "'!" &amp;"c12"),0)</f>
        <v>8(49356) 9-43-19</v>
      </c>
      <c r="I25" s="145" t="str">
        <f aca="true">IFERROR(INDIRECT("'" &amp;$C25&amp; "'!" &amp;"c13"),0)</f>
        <v>gdk.klyachova@yandex.ru</v>
      </c>
      <c r="J25" s="145" t="n">
        <f aca="true">IFERROR(INDIRECT("'" &amp;$C25&amp; "'!" &amp;"c15"),0)</f>
        <v>0</v>
      </c>
      <c r="K25" s="145" t="n">
        <f aca="true">IFERROR(INDIRECT("'" &amp;$C25&amp; "'!" &amp;"c16"),0)</f>
        <v>0</v>
      </c>
      <c r="L25" s="145" t="n">
        <f aca="true">IFERROR(INDIRECT("'" &amp;$C25&amp; "'!" &amp;"c17"),0)</f>
        <v>0</v>
      </c>
      <c r="M25" s="145" t="str">
        <f aca="true">IFERROR(INDIRECT("'" &amp;$C25&amp; "'!" &amp;"c19"),0)</f>
        <v>Тимофеева  Елена Юрьевна</v>
      </c>
      <c r="N25" s="145" t="str">
        <f aca="true">IFERROR(INDIRECT("'" &amp;$C25&amp; "'!" &amp;"c20"),0)</f>
        <v>Директор МКУ КБО</v>
      </c>
      <c r="O25" s="145" t="str">
        <f aca="true">IFERROR(INDIRECT("'" &amp;$C25&amp; "'!" &amp;"c21"),0)</f>
        <v>8(49356) 9-43-19</v>
      </c>
      <c r="P25" s="145" t="str">
        <f aca="true">IFERROR(INDIRECT("'" &amp;$C25&amp; "'!" &amp;"c22"),0)</f>
        <v>gdk.klyachova@yandex.ru</v>
      </c>
      <c r="Q25" s="145" t="n">
        <f aca="true">IFERROR(INDIRECT("'" &amp;$C25&amp; "'!" &amp;"g25"),0)</f>
        <v>1</v>
      </c>
      <c r="R25" s="145" t="n">
        <f aca="true">IFERROR(INDIRECT("'" &amp;$C25&amp; "'!" &amp;"g26"),0)</f>
        <v>1</v>
      </c>
      <c r="S25" s="145" t="n">
        <f aca="true">IFERROR(INDIRECT("'" &amp;$C25&amp; "'!" &amp;"g27"),0)</f>
        <v>0</v>
      </c>
      <c r="T25" s="145" t="n">
        <f aca="true">IFERROR(INDIRECT("'" &amp;$C25&amp; "'!" &amp;"g28"),0)</f>
        <v>0</v>
      </c>
      <c r="U25" s="145" t="n">
        <f aca="true">IFERROR(INDIRECT("'" &amp;$C25&amp; "'!" &amp;"g29"),0)</f>
        <v>0</v>
      </c>
      <c r="V25" s="145" t="n">
        <f aca="true">IFERROR(INDIRECT("'" &amp;$C25&amp; "'!" &amp;"g30"),0)</f>
        <v>0</v>
      </c>
      <c r="W25" s="145" t="n">
        <f aca="true">IFERROR(INDIRECT("'" &amp;$C25&amp; "'!" &amp;"g31"),0)</f>
        <v>0</v>
      </c>
      <c r="X25" s="145" t="n">
        <f aca="true">IFERROR(INDIRECT("'" &amp;$C25&amp; "'!" &amp;"g32"),0)</f>
        <v>0</v>
      </c>
      <c r="Y25" s="145" t="n">
        <f aca="true">IFERROR(INDIRECT("'" &amp;$C25&amp; "'!" &amp;"g33"),0)</f>
        <v>2</v>
      </c>
      <c r="Z25" s="145" t="n">
        <f aca="true">IFERROR(INDIRECT("'" &amp;$C25&amp; "'!" &amp;"g34"),0)</f>
        <v>0</v>
      </c>
      <c r="AA25" s="145" t="n">
        <f aca="true">IFERROR(INDIRECT("'" &amp;$C25&amp; "'!" &amp;"g35"),0)</f>
        <v>0</v>
      </c>
      <c r="AB25" s="145" t="n">
        <f aca="true">IFERROR(INDIRECT("'" &amp;$C25&amp; "'!" &amp;"g36"),0)</f>
        <v>1</v>
      </c>
      <c r="AC25" s="145" t="n">
        <f aca="true">IFERROR(INDIRECT("'" &amp;$C25&amp; "'!" &amp;"g37"),0)</f>
        <v>1</v>
      </c>
      <c r="AD25" s="145" t="n">
        <f aca="true">IFERROR(INDIRECT("'" &amp;$C25&amp; "'!" &amp;"g38"),0)</f>
        <v>1</v>
      </c>
      <c r="AE25" s="145" t="n">
        <f aca="true">IFERROR(INDIRECT("'" &amp;$C25&amp; "'!" &amp;"g42"),0)</f>
        <v>0</v>
      </c>
      <c r="AF25" s="145" t="n">
        <f aca="true">IFERROR(INDIRECT("'" &amp;$C25&amp; "'!" &amp;"g43"),0)</f>
        <v>0</v>
      </c>
      <c r="AG25" s="145" t="n">
        <f aca="true">IFERROR(INDIRECT("'"&amp;$C25&amp;"'!"&amp;"g46"),0)</f>
        <v>0</v>
      </c>
      <c r="AH25" s="145" t="n">
        <f aca="true">IFERROR(INDIRECT("'"&amp;$C25&amp;"'!"&amp;"g47"),0)</f>
        <v>0</v>
      </c>
      <c r="AI25" s="145" t="n">
        <f aca="true">IFERROR(INDIRECT("'"&amp;$C25&amp;"'!"&amp;"g48"),0)</f>
        <v>0</v>
      </c>
      <c r="AJ25" s="145" t="n">
        <f aca="true">IFERROR(INDIRECT("'"&amp;$C25&amp;"'!"&amp;"g49"),0)</f>
        <v>0</v>
      </c>
      <c r="AK25" s="145" t="n">
        <f aca="true">IFERROR(INDIRECT("'"&amp;$C25&amp;"'!"&amp;"g50"),0)</f>
        <v>0</v>
      </c>
      <c r="AL25" s="145" t="n">
        <f aca="true">IFERROR(INDIRECT("'" &amp;$C25&amp; "'!" &amp;"i46"),0)</f>
        <v>0</v>
      </c>
      <c r="AM25" s="145" t="n">
        <f aca="true">IFERROR(INDIRECT("'" &amp;$C25&amp; "'!" &amp;"i47"),0)</f>
        <v>0</v>
      </c>
      <c r="AN25" s="145" t="n">
        <f aca="true">IFERROR(INDIRECT("'" &amp;$C25&amp; "'!" &amp;"i48"),0)</f>
        <v>0</v>
      </c>
      <c r="AO25" s="145" t="n">
        <f aca="true">IFERROR(INDIRECT("'" &amp;$C25&amp; "'!" &amp;"i49"),0)</f>
        <v>0</v>
      </c>
      <c r="AP25" s="145" t="n">
        <f aca="true">IFERROR(INDIRECT("'" &amp;$C25&amp; "'!" &amp;"i50"),0)</f>
        <v>0</v>
      </c>
      <c r="AQ25" s="145" t="n">
        <f aca="true">IFERROR(INDIRECT("'" &amp;$C25&amp; "'!" &amp;"g53"),0)</f>
        <v>0</v>
      </c>
      <c r="AR25" s="145" t="n">
        <f aca="true">IFERROR(INDIRECT("'" &amp;$C25&amp; "'!" &amp;"g54"),0)</f>
        <v>0</v>
      </c>
      <c r="AS25" s="145" t="n">
        <f aca="true">IFERROR(INDIRECT("'" &amp;$C25&amp; "'!" &amp;"g55"),0)</f>
        <v>0</v>
      </c>
      <c r="AT25" s="145" t="n">
        <f aca="true">IFERROR(INDIRECT("'" &amp;$C25&amp; "'!" &amp;"g56"),0)</f>
        <v>0</v>
      </c>
      <c r="AU25" s="145" t="n">
        <f aca="true">IFERROR(INDIRECT("'" &amp;$C25&amp; "'!" &amp;"g57"),0)</f>
        <v>0</v>
      </c>
      <c r="AV25" s="145" t="n">
        <f aca="true">IFERROR(INDIRECT("'" &amp;$C25&amp; "'!" &amp;"g60"),0)</f>
        <v>0</v>
      </c>
      <c r="AW25" s="145" t="n">
        <f aca="true">IFERROR(INDIRECT("'" &amp;$C25&amp; "'!" &amp;"g61"),0)</f>
        <v>0</v>
      </c>
      <c r="AX25" s="145" t="n">
        <f aca="true">IFERROR(INDIRECT("'" &amp;$C25&amp; "'!" &amp;"g62"),0)</f>
        <v>0</v>
      </c>
      <c r="AY25" s="145" t="n">
        <f aca="true">IFERROR(INDIRECT("'" &amp;$C25&amp; "'!" &amp;"i60"),0)</f>
        <v>0</v>
      </c>
      <c r="AZ25" s="145" t="n">
        <f aca="true">IFERROR(INDIRECT("'" &amp;$C25&amp; "'!" &amp;"i61"),0)</f>
        <v>0</v>
      </c>
      <c r="BA25" s="145" t="n">
        <f aca="true">IFERROR(INDIRECT("'" &amp;$C25&amp; "'!" &amp;"i62"),0)</f>
        <v>0</v>
      </c>
      <c r="BB25" s="145" t="n">
        <f aca="true">IFERROR(INDIRECT("'" &amp;$C25&amp; "'!" &amp;"g66"),0)</f>
        <v>0</v>
      </c>
      <c r="BC25" s="145" t="n">
        <f aca="true">IFERROR(INDIRECT("'" &amp;$C25&amp; "'!" &amp;"g67"),0)</f>
        <v>0</v>
      </c>
      <c r="BD25" s="145" t="n">
        <f aca="true">IFERROR(INDIRECT("'" &amp;$C25&amp; "'!" &amp;"g69"),0)</f>
        <v>0</v>
      </c>
      <c r="BE25" s="145" t="n">
        <f aca="true">IFERROR(INDIRECT("'" &amp;$C25&amp; "'!" &amp;"g70"),0)</f>
        <v>0</v>
      </c>
      <c r="BF25" s="145" t="n">
        <f aca="true">IFERROR(INDIRECT("'" &amp;$C25&amp; "'!" &amp;"e73"),0)</f>
        <v>0</v>
      </c>
      <c r="BG25" s="145" t="n">
        <f aca="true">IFERROR(INDIRECT("'" &amp;$C25&amp; "'!" &amp;"e74"),0)</f>
        <v>0</v>
      </c>
      <c r="BH25" s="145" t="n">
        <f aca="true">IFERROR(INDIRECT("'" &amp;$C25&amp; "'!" &amp;"e75"),0)</f>
        <v>0</v>
      </c>
      <c r="BI25" s="145" t="n">
        <f aca="true">IFERROR(INDIRECT("'" &amp;$C25&amp; "'!" &amp;"e76"),0)</f>
        <v>0</v>
      </c>
      <c r="BJ25" s="145" t="n">
        <f aca="true">IFERROR(INDIRECT("'" &amp;$C25&amp; "'!" &amp;"e77"),0)</f>
        <v>0</v>
      </c>
      <c r="BK25" s="145" t="n">
        <f aca="true">IFERROR(INDIRECT("'" &amp;$C25&amp; "'!" &amp;"e78"),0)</f>
        <v>0</v>
      </c>
      <c r="BL25" s="145" t="n">
        <f aca="true">IFERROR(INDIRECT("'" &amp;$C25&amp; "'!" &amp;"e79"),0)</f>
        <v>0</v>
      </c>
      <c r="BM25" s="145" t="n">
        <f aca="true">IFERROR(INDIRECT("'" &amp;$C25&amp; "'!" &amp;"e80"),0)</f>
        <v>0</v>
      </c>
      <c r="BN25" s="145" t="n">
        <f aca="true">IFERROR(INDIRECT("'" &amp;$C25&amp; "'!" &amp;"e81"),0)</f>
        <v>0</v>
      </c>
      <c r="BO25" s="145" t="n">
        <f aca="true">IFERROR(INDIRECT("'" &amp;$C25&amp; "'!" &amp;"e82"),0)</f>
        <v>0</v>
      </c>
      <c r="BP25" s="145" t="n">
        <f aca="true">IFERROR(INDIRECT("'" &amp;$C25&amp; "'!" &amp;"e83"),0)</f>
        <v>0</v>
      </c>
      <c r="BQ25" s="145" t="n">
        <f aca="true">IFERROR(INDIRECT("'" &amp;$C25&amp; "'!" &amp;"e84"),0)</f>
        <v>0</v>
      </c>
      <c r="BR25" s="145" t="n">
        <f aca="true">IFERROR(INDIRECT("'" &amp;$C25&amp; "'!" &amp;"e85"),0)</f>
        <v>0</v>
      </c>
      <c r="BS25" s="145" t="n">
        <f aca="true">IFERROR(INDIRECT("'" &amp;$C25&amp; "'!" &amp;"e86"),0)</f>
        <v>0</v>
      </c>
      <c r="BT25" s="145" t="n">
        <f aca="true">IFERROR(INDIRECT("'" &amp;$C25&amp; "'!" &amp;"e87"),0)</f>
        <v>0</v>
      </c>
      <c r="BU25" s="145" t="n">
        <f aca="true">IFERROR(INDIRECT("'" &amp;$C25&amp; "'!" &amp;"e88"),0)</f>
        <v>0</v>
      </c>
      <c r="BV25" s="145" t="n">
        <f aca="true">IFERROR(INDIRECT("'" &amp;$C25&amp; "'!" &amp;"e89"),0)</f>
        <v>0</v>
      </c>
      <c r="BW25" s="145" t="n">
        <f aca="true">IFERROR(INDIRECT("'" &amp;$C25&amp; "'!" &amp;"e90"),0)</f>
        <v>0</v>
      </c>
      <c r="BX25" s="145" t="n">
        <f aca="true">IFERROR(INDIRECT("'" &amp;$C25&amp; "'!" &amp;"e91"),0)</f>
        <v>0</v>
      </c>
      <c r="BY25" s="145" t="n">
        <f aca="true">IFERROR(INDIRECT("'" &amp;$C25&amp; "'!" &amp;"e92"),0)</f>
        <v>0</v>
      </c>
      <c r="BZ25" s="145" t="n">
        <f aca="true">IFERROR(INDIRECT("'" &amp;$C25&amp; "'!" &amp;"h73"),0)</f>
        <v>0</v>
      </c>
      <c r="CA25" s="145" t="n">
        <f aca="true">IFERROR(INDIRECT("'" &amp;$C25&amp; "'!" &amp;"h74"),0)</f>
        <v>0</v>
      </c>
      <c r="CB25" s="145" t="n">
        <f aca="true">IFERROR(INDIRECT("'" &amp;$C25&amp; "'!" &amp;"h75"),0)</f>
        <v>0</v>
      </c>
      <c r="CC25" s="145" t="n">
        <f aca="true">IFERROR(INDIRECT("'" &amp;$C25&amp; "'!" &amp;"h76"),0)</f>
        <v>0</v>
      </c>
      <c r="CD25" s="145" t="n">
        <f aca="true">IFERROR(INDIRECT("'" &amp;$C25&amp; "'!" &amp;"h77"),0)</f>
        <v>0</v>
      </c>
      <c r="CE25" s="145" t="n">
        <f aca="true">IFERROR(INDIRECT("'" &amp;$C25&amp; "'!" &amp;"h78"),0)</f>
        <v>0</v>
      </c>
      <c r="CF25" s="145" t="n">
        <f aca="true">IFERROR(INDIRECT("'" &amp;$C25&amp; "'!" &amp;"h79"),0)</f>
        <v>0</v>
      </c>
      <c r="CG25" s="145" t="n">
        <f aca="true">IFERROR(INDIRECT("'" &amp;$C25&amp; "'!" &amp;"h80"),0)</f>
        <v>0</v>
      </c>
      <c r="CH25" s="145" t="n">
        <f aca="true">IFERROR(INDIRECT("'" &amp;$C25&amp; "'!" &amp;"h81"),0)</f>
        <v>0</v>
      </c>
      <c r="CI25" s="145" t="n">
        <f aca="true">IFERROR(INDIRECT("'" &amp;$C25&amp; "'!" &amp;"h82"),0)</f>
        <v>0</v>
      </c>
      <c r="CJ25" s="145" t="n">
        <f aca="true">IFERROR(INDIRECT("'" &amp;$C25&amp; "'!" &amp;"h83"),0)</f>
        <v>0</v>
      </c>
      <c r="CK25" s="145" t="n">
        <f aca="true">IFERROR(INDIRECT("'" &amp;$C25&amp; "'!" &amp;"h84"),0)</f>
        <v>0</v>
      </c>
      <c r="CL25" s="145" t="n">
        <f aca="true">IFERROR(INDIRECT("'" &amp;$C25&amp; "'!" &amp;"h85"),0)</f>
        <v>0</v>
      </c>
      <c r="CM25" s="145" t="n">
        <f aca="true">IFERROR(INDIRECT("'" &amp;$C25&amp; "'!" &amp;"h86"),0)</f>
        <v>0</v>
      </c>
      <c r="CN25" s="145" t="n">
        <f aca="true">IFERROR(INDIRECT("'" &amp;$C25&amp; "'!" &amp;"h87"),0)</f>
        <v>0</v>
      </c>
      <c r="CO25" s="145" t="n">
        <f aca="true">IFERROR(INDIRECT("'" &amp;$C25&amp; "'!" &amp;"h88"),0)</f>
        <v>0</v>
      </c>
      <c r="CP25" s="145" t="n">
        <f aca="true">IFERROR(INDIRECT("'" &amp;$C25&amp; "'!" &amp;"h89"),0)</f>
        <v>0</v>
      </c>
      <c r="CQ25" s="145" t="n">
        <f aca="true">IFERROR(INDIRECT("'" &amp;$C25&amp; "'!" &amp;"h90"),0)</f>
        <v>0</v>
      </c>
      <c r="CR25" s="145" t="n">
        <f aca="true">IFERROR(INDIRECT("'" &amp;$C25&amp; "'!" &amp;"h91"),0)</f>
        <v>0</v>
      </c>
      <c r="CS25" s="145" t="n">
        <f aca="true">IFERROR(INDIRECT("'" &amp;$C25&amp; "'!" &amp;"h92"),0)</f>
        <v>0</v>
      </c>
      <c r="CT25" s="146" t="str">
        <f aca="true">IFERROR(INDIRECT("'" &amp;$C25&amp; "'!" &amp;"b96"),0)</f>
        <v>МКУ КБО Горячевского сельского поселения Савинского муниципального района Ивановской области</v>
      </c>
      <c r="CU25" s="146" t="str">
        <f aca="true">IFERROR(INDIRECT("'" &amp;$C25&amp; "'!" &amp;"c96"),0)</f>
        <v>Энергосбережение и повышение  энергетической эффективности в МКУ КБО Горячевского сельского поселения</v>
      </c>
      <c r="CV25" s="146" t="str">
        <f aca="true">IFERROR(INDIRECT("'" &amp;$C25&amp; "'!" &amp;"g96"),0)</f>
        <v>постановление администрации Горячевского сельского поселения от 0.02.2025 № 9</v>
      </c>
      <c r="CW25" s="146" t="n">
        <f aca="true">IFERROR(INDIRECT("'" &amp;$C25&amp; "'!" &amp;"h96"),0)</f>
        <v>2025</v>
      </c>
      <c r="CX25" s="146" t="n">
        <f aca="true">IFERROR(INDIRECT("'" &amp;$C25&amp; "'!" &amp;"i96"),0)</f>
        <v>2029</v>
      </c>
      <c r="CY25" s="146" t="n">
        <f aca="true">IFERROR(INDIRECT("'" &amp;$C25&amp; "'!" &amp;"j96"),0)</f>
        <v>5</v>
      </c>
      <c r="CZ25" s="146" t="str">
        <f aca="true">IFERROR(INDIRECT("'" &amp;$C25&amp; "'!" &amp;"k96"),0)</f>
        <v>нет</v>
      </c>
      <c r="DA25" s="146" t="n">
        <f aca="true">IFERROR(INDIRECT("'" &amp;$C25&amp; "'!" &amp;"l96"),0)</f>
        <v>0</v>
      </c>
      <c r="DB25" s="146" t="n">
        <f aca="true">IFERROR(INDIRECT("'" &amp;$C25&amp; "'!" &amp;"m96"),0)</f>
        <v>0</v>
      </c>
      <c r="DC25" s="146" t="n">
        <f aca="true">IFERROR(INDIRECT("'" &amp;$C25&amp; "'!" &amp;"n96"),0)</f>
        <v>0</v>
      </c>
      <c r="DD25" s="146" t="n">
        <f aca="true">IFERROR(INDIRECT("'" &amp;$C25&amp; "'!" &amp;"o96"),0)</f>
        <v>0</v>
      </c>
      <c r="DE25" s="146" t="n">
        <f aca="true">IFERROR(INDIRECT("'" &amp;$C25&amp; "'!" &amp;"p96"),0)</f>
        <v>0</v>
      </c>
    </row>
    <row r="26" customFormat="false" ht="19.5" hidden="false" customHeight="true" outlineLevel="0" collapsed="false">
      <c r="A26" s="132"/>
      <c r="B26" s="143" t="str">
        <f aca="true">IF(C26=0,"",IFERROR(INDIRECT("'"&amp;$C26&amp;"'!"&amp;"C5"),"Некорректное название листа"))</f>
        <v>МКУ "Центральная библиотека"</v>
      </c>
      <c r="C26" s="144" t="s">
        <v>254</v>
      </c>
      <c r="D26" s="145" t="n">
        <f aca="true">IFERROR(INDIRECT("'"&amp;$C26&amp;"'!"&amp;"c6"),0)</f>
        <v>3711021236</v>
      </c>
      <c r="E26" s="145" t="str">
        <f aca="true">IFERROR(INDIRECT("'" &amp;$C26&amp; "'!" &amp;"c7"),0)</f>
        <v>Ивановская обл.,п.Савино, ул.Советская, д.11</v>
      </c>
      <c r="F26" s="145" t="str">
        <f aca="true">IFERROR(INDIRECT("'" &amp;$C26&amp; "'!" &amp;"c10"),0)</f>
        <v>Офилова Елена Александровна</v>
      </c>
      <c r="G26" s="145" t="str">
        <f aca="true">IFERROR(INDIRECT("'" &amp;$C26&amp; "'!" &amp;"c11"),0)</f>
        <v>директор</v>
      </c>
      <c r="H26" s="145" t="str">
        <f aca="true">IFERROR(INDIRECT("'" &amp;$C26&amp; "'!" &amp;"c12"),0)</f>
        <v>8(49356)91359</v>
      </c>
      <c r="I26" s="145" t="str">
        <f aca="true">IFERROR(INDIRECT("'" &amp;$C26&amp; "'!" &amp;"c13"),0)</f>
        <v>bibliotekasavino2016@yandex.ru</v>
      </c>
      <c r="J26" s="145" t="n">
        <f aca="true">IFERROR(INDIRECT("'" &amp;$C26&amp; "'!" &amp;"c15"),0)</f>
        <v>0</v>
      </c>
      <c r="K26" s="145" t="n">
        <f aca="true">IFERROR(INDIRECT("'" &amp;$C26&amp; "'!" &amp;"c16"),0)</f>
        <v>0</v>
      </c>
      <c r="L26" s="145" t="n">
        <f aca="true">IFERROR(INDIRECT("'" &amp;$C26&amp; "'!" &amp;"c17"),0)</f>
        <v>0</v>
      </c>
      <c r="M26" s="145" t="str">
        <f aca="true">IFERROR(INDIRECT("'" &amp;$C26&amp; "'!" &amp;"c19"),0)</f>
        <v>Офилова Елена Александровна</v>
      </c>
      <c r="N26" s="145" t="str">
        <f aca="true">IFERROR(INDIRECT("'" &amp;$C26&amp; "'!" &amp;"c20"),0)</f>
        <v>директор</v>
      </c>
      <c r="O26" s="145" t="str">
        <f aca="true">IFERROR(INDIRECT("'" &amp;$C26&amp; "'!" &amp;"c21"),0)</f>
        <v>8(49356)91359</v>
      </c>
      <c r="P26" s="145" t="str">
        <f aca="true">IFERROR(INDIRECT("'" &amp;$C26&amp; "'!" &amp;"c22"),0)</f>
        <v>bibliotekasavino2016@yandex.ru</v>
      </c>
      <c r="Q26" s="145" t="n">
        <f aca="true">IFERROR(INDIRECT("'" &amp;$C26&amp; "'!" &amp;"g25"),0)</f>
        <v>1</v>
      </c>
      <c r="R26" s="145" t="n">
        <f aca="true">IFERROR(INDIRECT("'" &amp;$C26&amp; "'!" &amp;"g26"),0)</f>
        <v>1</v>
      </c>
      <c r="S26" s="145" t="n">
        <f aca="true">IFERROR(INDIRECT("'" &amp;$C26&amp; "'!" &amp;"g27"),0)</f>
        <v>574.3</v>
      </c>
      <c r="T26" s="145" t="n">
        <f aca="true">IFERROR(INDIRECT("'" &amp;$C26&amp; "'!" &amp;"g28"),0)</f>
        <v>2</v>
      </c>
      <c r="U26" s="145" t="n">
        <f aca="true">IFERROR(INDIRECT("'" &amp;$C26&amp; "'!" &amp;"g29"),0)</f>
        <v>0</v>
      </c>
      <c r="V26" s="145" t="n">
        <f aca="true">IFERROR(INDIRECT("'" &amp;$C26&amp; "'!" &amp;"g30"),0)</f>
        <v>0</v>
      </c>
      <c r="W26" s="145" t="n">
        <f aca="true">IFERROR(INDIRECT("'" &amp;$C26&amp; "'!" &amp;"g31"),0)</f>
        <v>0</v>
      </c>
      <c r="X26" s="145" t="n">
        <f aca="true">IFERROR(INDIRECT("'" &amp;$C26&amp; "'!" &amp;"g32"),0)</f>
        <v>2</v>
      </c>
      <c r="Y26" s="145" t="n">
        <f aca="true">IFERROR(INDIRECT("'" &amp;$C26&amp; "'!" &amp;"g33"),0)</f>
        <v>13</v>
      </c>
      <c r="Z26" s="145" t="n">
        <f aca="true">IFERROR(INDIRECT("'" &amp;$C26&amp; "'!" &amp;"g34"),0)</f>
        <v>0</v>
      </c>
      <c r="AA26" s="145" t="n">
        <f aca="true">IFERROR(INDIRECT("'" &amp;$C26&amp; "'!" &amp;"g35"),0)</f>
        <v>1</v>
      </c>
      <c r="AB26" s="145" t="n">
        <f aca="true">IFERROR(INDIRECT("'" &amp;$C26&amp; "'!" &amp;"g36"),0)</f>
        <v>0</v>
      </c>
      <c r="AC26" s="145" t="n">
        <f aca="true">IFERROR(INDIRECT("'" &amp;$C26&amp; "'!" &amp;"g37"),0)</f>
        <v>0</v>
      </c>
      <c r="AD26" s="145" t="n">
        <f aca="true">IFERROR(INDIRECT("'" &amp;$C26&amp; "'!" &amp;"g38"),0)</f>
        <v>1</v>
      </c>
      <c r="AE26" s="145" t="n">
        <f aca="true">IFERROR(INDIRECT("'" &amp;$C26&amp; "'!" &amp;"g42"),0)</f>
        <v>0</v>
      </c>
      <c r="AF26" s="145" t="n">
        <f aca="true">IFERROR(INDIRECT("'" &amp;$C26&amp; "'!" &amp;"g43"),0)</f>
        <v>0</v>
      </c>
      <c r="AG26" s="145" t="n">
        <f aca="true">IFERROR(INDIRECT("'"&amp;$C26&amp;"'!"&amp;"g46"),0)</f>
        <v>3</v>
      </c>
      <c r="AH26" s="145" t="n">
        <f aca="true">IFERROR(INDIRECT("'"&amp;$C26&amp;"'!"&amp;"g47"),0)</f>
        <v>0</v>
      </c>
      <c r="AI26" s="145" t="n">
        <f aca="true">IFERROR(INDIRECT("'"&amp;$C26&amp;"'!"&amp;"g48"),0)</f>
        <v>1</v>
      </c>
      <c r="AJ26" s="145" t="n">
        <f aca="true">IFERROR(INDIRECT("'"&amp;$C26&amp;"'!"&amp;"g49"),0)</f>
        <v>0</v>
      </c>
      <c r="AK26" s="145" t="n">
        <f aca="true">IFERROR(INDIRECT("'"&amp;$C26&amp;"'!"&amp;"g50"),0)</f>
        <v>2</v>
      </c>
      <c r="AL26" s="145" t="n">
        <f aca="true">IFERROR(INDIRECT("'" &amp;$C26&amp; "'!" &amp;"i46"),0)</f>
        <v>3</v>
      </c>
      <c r="AM26" s="145" t="n">
        <f aca="true">IFERROR(INDIRECT("'" &amp;$C26&amp; "'!" &amp;"i47"),0)</f>
        <v>0</v>
      </c>
      <c r="AN26" s="145" t="n">
        <f aca="true">IFERROR(INDIRECT("'" &amp;$C26&amp; "'!" &amp;"i48"),0)</f>
        <v>1</v>
      </c>
      <c r="AO26" s="145" t="n">
        <f aca="true">IFERROR(INDIRECT("'" &amp;$C26&amp; "'!" &amp;"i49"),0)</f>
        <v>0</v>
      </c>
      <c r="AP26" s="145" t="n">
        <f aca="true">IFERROR(INDIRECT("'" &amp;$C26&amp; "'!" &amp;"i50"),0)</f>
        <v>2</v>
      </c>
      <c r="AQ26" s="145" t="n">
        <f aca="true">IFERROR(INDIRECT("'" &amp;$C26&amp; "'!" &amp;"g53"),0)</f>
        <v>0</v>
      </c>
      <c r="AR26" s="145" t="n">
        <f aca="true">IFERROR(INDIRECT("'" &amp;$C26&amp; "'!" &amp;"g54"),0)</f>
        <v>0</v>
      </c>
      <c r="AS26" s="145" t="n">
        <f aca="true">IFERROR(INDIRECT("'" &amp;$C26&amp; "'!" &amp;"g55"),0)</f>
        <v>0</v>
      </c>
      <c r="AT26" s="145" t="n">
        <f aca="true">IFERROR(INDIRECT("'" &amp;$C26&amp; "'!" &amp;"g56"),0)</f>
        <v>0</v>
      </c>
      <c r="AU26" s="145" t="n">
        <f aca="true">IFERROR(INDIRECT("'" &amp;$C26&amp; "'!" &amp;"g57"),0)</f>
        <v>0</v>
      </c>
      <c r="AV26" s="145" t="n">
        <f aca="true">IFERROR(INDIRECT("'" &amp;$C26&amp; "'!" &amp;"g60"),0)</f>
        <v>131</v>
      </c>
      <c r="AW26" s="145" t="n">
        <f aca="true">IFERROR(INDIRECT("'" &amp;$C26&amp; "'!" &amp;"g61"),0)</f>
        <v>31</v>
      </c>
      <c r="AX26" s="145" t="n">
        <f aca="true">IFERROR(INDIRECT("'" &amp;$C26&amp; "'!" &amp;"g62"),0)</f>
        <v>1</v>
      </c>
      <c r="AY26" s="145" t="n">
        <f aca="true">IFERROR(INDIRECT("'" &amp;$C26&amp; "'!" &amp;"i60"),0)</f>
        <v>2</v>
      </c>
      <c r="AZ26" s="145" t="n">
        <f aca="true">IFERROR(INDIRECT("'" &amp;$C26&amp; "'!" &amp;"i61"),0)</f>
        <v>2</v>
      </c>
      <c r="BA26" s="145" t="n">
        <f aca="true">IFERROR(INDIRECT("'" &amp;$C26&amp; "'!" &amp;"i62"),0)</f>
        <v>1</v>
      </c>
      <c r="BB26" s="145" t="n">
        <f aca="true">IFERROR(INDIRECT("'" &amp;$C26&amp; "'!" &amp;"g66"),0)</f>
        <v>0</v>
      </c>
      <c r="BC26" s="145" t="n">
        <f aca="true">IFERROR(INDIRECT("'" &amp;$C26&amp; "'!" &amp;"g67"),0)</f>
        <v>0</v>
      </c>
      <c r="BD26" s="145" t="n">
        <f aca="true">IFERROR(INDIRECT("'" &amp;$C26&amp; "'!" &amp;"g69"),0)</f>
        <v>0</v>
      </c>
      <c r="BE26" s="145" t="n">
        <f aca="true">IFERROR(INDIRECT("'" &amp;$C26&amp; "'!" &amp;"g70"),0)</f>
        <v>0</v>
      </c>
      <c r="BF26" s="145" t="n">
        <f aca="true">IFERROR(INDIRECT("'" &amp;$C26&amp; "'!" &amp;"e73"),0)</f>
        <v>8587</v>
      </c>
      <c r="BG26" s="145" t="n">
        <f aca="true">IFERROR(INDIRECT("'" &amp;$C26&amp; "'!" &amp;"e74"),0)</f>
        <v>103.366</v>
      </c>
      <c r="BH26" s="145" t="n">
        <f aca="true">IFERROR(INDIRECT("'" &amp;$C26&amp; "'!" &amp;"e75"),0)</f>
        <v>0</v>
      </c>
      <c r="BI26" s="145" t="n">
        <f aca="true">IFERROR(INDIRECT("'" &amp;$C26&amp; "'!" &amp;"e76"),0)</f>
        <v>0</v>
      </c>
      <c r="BJ26" s="145" t="n">
        <f aca="true">IFERROR(INDIRECT("'" &amp;$C26&amp; "'!" &amp;"e77"),0)</f>
        <v>0</v>
      </c>
      <c r="BK26" s="145" t="n">
        <f aca="true">IFERROR(INDIRECT("'" &amp;$C26&amp; "'!" &amp;"e78"),0)</f>
        <v>0</v>
      </c>
      <c r="BL26" s="145" t="n">
        <f aca="true">IFERROR(INDIRECT("'" &amp;$C26&amp; "'!" &amp;"e79"),0)</f>
        <v>0</v>
      </c>
      <c r="BM26" s="145" t="n">
        <f aca="true">IFERROR(INDIRECT("'" &amp;$C26&amp; "'!" &amp;"e80"),0)</f>
        <v>0</v>
      </c>
      <c r="BN26" s="145" t="n">
        <f aca="true">IFERROR(INDIRECT("'" &amp;$C26&amp; "'!" &amp;"e81"),0)</f>
        <v>39910</v>
      </c>
      <c r="BO26" s="145" t="n">
        <f aca="true">IFERROR(INDIRECT("'" &amp;$C26&amp; "'!" &amp;"e82"),0)</f>
        <v>454.055</v>
      </c>
      <c r="BP26" s="145" t="n">
        <f aca="true">IFERROR(INDIRECT("'" &amp;$C26&amp; "'!" &amp;"e83"),0)</f>
        <v>0</v>
      </c>
      <c r="BQ26" s="145" t="n">
        <f aca="true">IFERROR(INDIRECT("'" &amp;$C26&amp; "'!" &amp;"e84"),0)</f>
        <v>0</v>
      </c>
      <c r="BR26" s="145" t="n">
        <f aca="true">IFERROR(INDIRECT("'" &amp;$C26&amp; "'!" &amp;"e85"),0)</f>
        <v>0</v>
      </c>
      <c r="BS26" s="145" t="n">
        <f aca="true">IFERROR(INDIRECT("'" &amp;$C26&amp; "'!" &amp;"e86"),0)</f>
        <v>0</v>
      </c>
      <c r="BT26" s="145" t="n">
        <f aca="true">IFERROR(INDIRECT("'" &amp;$C26&amp; "'!" &amp;"e87"),0)</f>
        <v>0</v>
      </c>
      <c r="BU26" s="145" t="n">
        <f aca="true">IFERROR(INDIRECT("'" &amp;$C26&amp; "'!" &amp;"e88"),0)</f>
        <v>0</v>
      </c>
      <c r="BV26" s="145" t="n">
        <f aca="true">IFERROR(INDIRECT("'" &amp;$C26&amp; "'!" &amp;"e89"),0)</f>
        <v>0</v>
      </c>
      <c r="BW26" s="145" t="n">
        <f aca="true">IFERROR(INDIRECT("'" &amp;$C26&amp; "'!" &amp;"e90"),0)</f>
        <v>0</v>
      </c>
      <c r="BX26" s="145" t="n">
        <f aca="true">IFERROR(INDIRECT("'" &amp;$C26&amp; "'!" &amp;"e91"),0)</f>
        <v>0</v>
      </c>
      <c r="BY26" s="145" t="n">
        <f aca="true">IFERROR(INDIRECT("'" &amp;$C26&amp; "'!" &amp;"e92"),0)</f>
        <v>0</v>
      </c>
      <c r="BZ26" s="145" t="n">
        <f aca="true">IFERROR(INDIRECT("'" &amp;$C26&amp; "'!" &amp;"h73"),0)</f>
        <v>0</v>
      </c>
      <c r="CA26" s="145" t="n">
        <f aca="true">IFERROR(INDIRECT("'" &amp;$C26&amp; "'!" &amp;"h74"),0)</f>
        <v>0</v>
      </c>
      <c r="CB26" s="145" t="n">
        <f aca="true">IFERROR(INDIRECT("'" &amp;$C26&amp; "'!" &amp;"h75"),0)</f>
        <v>0</v>
      </c>
      <c r="CC26" s="145" t="n">
        <f aca="true">IFERROR(INDIRECT("'" &amp;$C26&amp; "'!" &amp;"h76"),0)</f>
        <v>0</v>
      </c>
      <c r="CD26" s="145" t="n">
        <f aca="true">IFERROR(INDIRECT("'" &amp;$C26&amp; "'!" &amp;"h77"),0)</f>
        <v>0</v>
      </c>
      <c r="CE26" s="145" t="n">
        <f aca="true">IFERROR(INDIRECT("'" &amp;$C26&amp; "'!" &amp;"h78"),0)</f>
        <v>0</v>
      </c>
      <c r="CF26" s="145" t="n">
        <f aca="true">IFERROR(INDIRECT("'" &amp;$C26&amp; "'!" &amp;"h79"),0)</f>
        <v>0</v>
      </c>
      <c r="CG26" s="145" t="n">
        <f aca="true">IFERROR(INDIRECT("'" &amp;$C26&amp; "'!" &amp;"h80"),0)</f>
        <v>0</v>
      </c>
      <c r="CH26" s="145" t="n">
        <f aca="true">IFERROR(INDIRECT("'" &amp;$C26&amp; "'!" &amp;"h81"),0)</f>
        <v>0</v>
      </c>
      <c r="CI26" s="145" t="n">
        <f aca="true">IFERROR(INDIRECT("'" &amp;$C26&amp; "'!" &amp;"h82"),0)</f>
        <v>0</v>
      </c>
      <c r="CJ26" s="145" t="n">
        <f aca="true">IFERROR(INDIRECT("'" &amp;$C26&amp; "'!" &amp;"h83"),0)</f>
        <v>0</v>
      </c>
      <c r="CK26" s="145" t="n">
        <f aca="true">IFERROR(INDIRECT("'" &amp;$C26&amp; "'!" &amp;"h84"),0)</f>
        <v>0</v>
      </c>
      <c r="CL26" s="145" t="n">
        <f aca="true">IFERROR(INDIRECT("'" &amp;$C26&amp; "'!" &amp;"h85"),0)</f>
        <v>0</v>
      </c>
      <c r="CM26" s="145" t="n">
        <f aca="true">IFERROR(INDIRECT("'" &amp;$C26&amp; "'!" &amp;"h86"),0)</f>
        <v>0</v>
      </c>
      <c r="CN26" s="145" t="n">
        <f aca="true">IFERROR(INDIRECT("'" &amp;$C26&amp; "'!" &amp;"h87"),0)</f>
        <v>0</v>
      </c>
      <c r="CO26" s="145" t="n">
        <f aca="true">IFERROR(INDIRECT("'" &amp;$C26&amp; "'!" &amp;"h88"),0)</f>
        <v>0</v>
      </c>
      <c r="CP26" s="145" t="n">
        <f aca="true">IFERROR(INDIRECT("'" &amp;$C26&amp; "'!" &amp;"h89"),0)</f>
        <v>41</v>
      </c>
      <c r="CQ26" s="145" t="n">
        <f aca="true">IFERROR(INDIRECT("'" &amp;$C26&amp; "'!" &amp;"h90"),0)</f>
        <v>419.698</v>
      </c>
      <c r="CR26" s="145" t="n">
        <f aca="true">IFERROR(INDIRECT("'" &amp;$C26&amp; "'!" &amp;"h91"),0)</f>
        <v>12</v>
      </c>
      <c r="CS26" s="145" t="n">
        <f aca="true">IFERROR(INDIRECT("'" &amp;$C26&amp; "'!" &amp;"h92"),0)</f>
        <v>12</v>
      </c>
      <c r="CT26" s="146" t="str">
        <f aca="true">IFERROR(INDIRECT("'" &amp;$C26&amp; "'!" &amp;"b96"),0)</f>
        <v>МКУ "Центральная библиотека"</v>
      </c>
      <c r="CU26" s="146" t="str">
        <f aca="true">IFERROR(INDIRECT("'" &amp;$C26&amp; "'!" &amp;"c96"),0)</f>
        <v>Энергосбережение и повышение энергетической эффективности в Муниципальном казенном учреждении «Центральная библиотека»</v>
      </c>
      <c r="CV26" s="146" t="str">
        <f aca="true">IFERROR(INDIRECT("'" &amp;$C26&amp; "'!" &amp;"g96"),0)</f>
        <v>приказ директора от 20.01.2025 № 23.02.2023 № 41</v>
      </c>
      <c r="CW26" s="146" t="n">
        <f aca="true">IFERROR(INDIRECT("'" &amp;$C26&amp; "'!" &amp;"h96"),0)</f>
        <v>2025</v>
      </c>
      <c r="CX26" s="146" t="n">
        <f aca="true">IFERROR(INDIRECT("'" &amp;$C26&amp; "'!" &amp;"i96"),0)</f>
        <v>2027</v>
      </c>
      <c r="CY26" s="146" t="n">
        <f aca="true">IFERROR(INDIRECT("'" &amp;$C26&amp; "'!" &amp;"j96"),0)</f>
        <v>3</v>
      </c>
      <c r="CZ26" s="146" t="str">
        <f aca="true">IFERROR(INDIRECT("'" &amp;$C26&amp; "'!" &amp;"k96"),0)</f>
        <v>да</v>
      </c>
      <c r="DA26" s="146" t="n">
        <f aca="true">IFERROR(INDIRECT("'" &amp;$C26&amp; "'!" &amp;"l96"),0)</f>
        <v>0</v>
      </c>
      <c r="DB26" s="146" t="n">
        <f aca="true">IFERROR(INDIRECT("'" &amp;$C26&amp; "'!" &amp;"m96"),0)</f>
        <v>0</v>
      </c>
      <c r="DC26" s="146" t="n">
        <f aca="true">IFERROR(INDIRECT("'" &amp;$C26&amp; "'!" &amp;"n96"),0)</f>
        <v>0</v>
      </c>
      <c r="DD26" s="146" t="n">
        <f aca="true">IFERROR(INDIRECT("'" &amp;$C26&amp; "'!" &amp;"o96"),0)</f>
        <v>0</v>
      </c>
      <c r="DE26" s="146" t="n">
        <f aca="true">IFERROR(INDIRECT("'" &amp;$C26&amp; "'!" &amp;"p96"),0)</f>
        <v>0</v>
      </c>
    </row>
    <row r="27" customFormat="false" ht="27.2" hidden="false" customHeight="true" outlineLevel="0" collapsed="false">
      <c r="A27" s="132"/>
      <c r="B27" s="143" t="str">
        <f aca="true">IF(C27=0,"",IFERROR(INDIRECT("'"&amp;$C27&amp;"'!"&amp;"C5"),"Некорректное название листа"))</f>
        <v>Муниципальное казенное учреждение Центр культуры и досуга Воскресенского сельского поселения Савинского муниципального района Ивановской области</v>
      </c>
      <c r="C27" s="144" t="s">
        <v>255</v>
      </c>
      <c r="D27" s="145" t="n">
        <f aca="true">IFERROR(INDIRECT("'"&amp;$C27&amp;"'!"&amp;"c6"),0)</f>
        <v>3711020024</v>
      </c>
      <c r="E27" s="145" t="str">
        <f aca="true">IFERROR(INDIRECT("'" &amp;$C27&amp; "'!" &amp;"c7"),0)</f>
        <v>155720, ивановская область, Савинский район, с.Воскресенское, ул. Советская, д.31</v>
      </c>
      <c r="F27" s="145" t="str">
        <f aca="true">IFERROR(INDIRECT("'" &amp;$C27&amp; "'!" &amp;"c10"),0)</f>
        <v>Глухова Нина Сергеевна</v>
      </c>
      <c r="G27" s="145" t="str">
        <f aca="true">IFERROR(INDIRECT("'" &amp;$C27&amp; "'!" &amp;"c11"),0)</f>
        <v>директор</v>
      </c>
      <c r="H27" s="145" t="str">
        <f aca="true">IFERROR(INDIRECT("'" &amp;$C27&amp; "'!" &amp;"c12"),0)</f>
        <v>8(49356)95210</v>
      </c>
      <c r="I27" s="145" t="str">
        <f aca="true">IFERROR(INDIRECT("'" &amp;$C27&amp; "'!" &amp;"c13"),0)</f>
        <v>NSGluhova@mail.ru</v>
      </c>
      <c r="J27" s="145" t="n">
        <f aca="true">IFERROR(INDIRECT("'" &amp;$C27&amp; "'!" &amp;"c15"),0)</f>
        <v>0</v>
      </c>
      <c r="K27" s="145" t="n">
        <f aca="true">IFERROR(INDIRECT("'" &amp;$C27&amp; "'!" &amp;"c16"),0)</f>
        <v>0</v>
      </c>
      <c r="L27" s="145" t="n">
        <f aca="true">IFERROR(INDIRECT("'" &amp;$C27&amp; "'!" &amp;"c17"),0)</f>
        <v>0</v>
      </c>
      <c r="M27" s="145" t="str">
        <f aca="true">IFERROR(INDIRECT("'" &amp;$C27&amp; "'!" &amp;"c19"),0)</f>
        <v>Глухова Нина Сергеевна</v>
      </c>
      <c r="N27" s="145" t="str">
        <f aca="true">IFERROR(INDIRECT("'" &amp;$C27&amp; "'!" &amp;"c20"),0)</f>
        <v>директор</v>
      </c>
      <c r="O27" s="145" t="str">
        <f aca="true">IFERROR(INDIRECT("'" &amp;$C27&amp; "'!" &amp;"c21"),0)</f>
        <v>8(49356)95210</v>
      </c>
      <c r="P27" s="145" t="str">
        <f aca="true">IFERROR(INDIRECT("'" &amp;$C27&amp; "'!" &amp;"c22"),0)</f>
        <v>NSGluhova@mail.ru</v>
      </c>
      <c r="Q27" s="145" t="n">
        <f aca="true">IFERROR(INDIRECT("'" &amp;$C27&amp; "'!" &amp;"g25"),0)</f>
        <v>1</v>
      </c>
      <c r="R27" s="145" t="n">
        <f aca="true">IFERROR(INDIRECT("'" &amp;$C27&amp; "'!" &amp;"g26"),0)</f>
        <v>1</v>
      </c>
      <c r="S27" s="145" t="n">
        <f aca="true">IFERROR(INDIRECT("'" &amp;$C27&amp; "'!" &amp;"g27"),0)</f>
        <v>366.3</v>
      </c>
      <c r="T27" s="145" t="n">
        <f aca="true">IFERROR(INDIRECT("'" &amp;$C27&amp; "'!" &amp;"g28"),0)</f>
        <v>2</v>
      </c>
      <c r="U27" s="145" t="n">
        <f aca="true">IFERROR(INDIRECT("'" &amp;$C27&amp; "'!" &amp;"g29"),0)</f>
        <v>0</v>
      </c>
      <c r="V27" s="145" t="n">
        <f aca="true">IFERROR(INDIRECT("'" &amp;$C27&amp; "'!" &amp;"g30"),0)</f>
        <v>0</v>
      </c>
      <c r="W27" s="145" t="n">
        <f aca="true">IFERROR(INDIRECT("'" &amp;$C27&amp; "'!" &amp;"g31"),0)</f>
        <v>0</v>
      </c>
      <c r="X27" s="145" t="n">
        <f aca="true">IFERROR(INDIRECT("'" &amp;$C27&amp; "'!" &amp;"g32"),0)</f>
        <v>2</v>
      </c>
      <c r="Y27" s="145" t="n">
        <f aca="true">IFERROR(INDIRECT("'" &amp;$C27&amp; "'!" &amp;"g33"),0)</f>
        <v>5</v>
      </c>
      <c r="Z27" s="145" t="n">
        <f aca="true">IFERROR(INDIRECT("'" &amp;$C27&amp; "'!" &amp;"g34"),0)</f>
        <v>0</v>
      </c>
      <c r="AA27" s="145" t="n">
        <f aca="true">IFERROR(INDIRECT("'" &amp;$C27&amp; "'!" &amp;"g35"),0)</f>
        <v>1</v>
      </c>
      <c r="AB27" s="145" t="n">
        <f aca="true">IFERROR(INDIRECT("'" &amp;$C27&amp; "'!" &amp;"g36"),0)</f>
        <v>0</v>
      </c>
      <c r="AC27" s="145" t="n">
        <f aca="true">IFERROR(INDIRECT("'" &amp;$C27&amp; "'!" &amp;"g37"),0)</f>
        <v>0</v>
      </c>
      <c r="AD27" s="145" t="n">
        <f aca="true">IFERROR(INDIRECT("'" &amp;$C27&amp; "'!" &amp;"g38"),0)</f>
        <v>1</v>
      </c>
      <c r="AE27" s="145" t="n">
        <f aca="true">IFERROR(INDIRECT("'" &amp;$C27&amp; "'!" &amp;"g42"),0)</f>
        <v>0</v>
      </c>
      <c r="AF27" s="145" t="n">
        <f aca="true">IFERROR(INDIRECT("'" &amp;$C27&amp; "'!" &amp;"g43"),0)</f>
        <v>0</v>
      </c>
      <c r="AG27" s="145" t="n">
        <f aca="true">IFERROR(INDIRECT("'"&amp;$C27&amp;"'!"&amp;"g46"),0)</f>
        <v>1</v>
      </c>
      <c r="AH27" s="145" t="n">
        <f aca="true">IFERROR(INDIRECT("'"&amp;$C27&amp;"'!"&amp;"g47"),0)</f>
        <v>0</v>
      </c>
      <c r="AI27" s="145" t="n">
        <f aca="true">IFERROR(INDIRECT("'"&amp;$C27&amp;"'!"&amp;"g48"),0)</f>
        <v>0</v>
      </c>
      <c r="AJ27" s="145" t="n">
        <f aca="true">IFERROR(INDIRECT("'"&amp;$C27&amp;"'!"&amp;"g49"),0)</f>
        <v>0</v>
      </c>
      <c r="AK27" s="145" t="n">
        <f aca="true">IFERROR(INDIRECT("'"&amp;$C27&amp;"'!"&amp;"g50"),0)</f>
        <v>0</v>
      </c>
      <c r="AL27" s="145" t="n">
        <f aca="true">IFERROR(INDIRECT("'" &amp;$C27&amp; "'!" &amp;"i46"),0)</f>
        <v>1</v>
      </c>
      <c r="AM27" s="145" t="n">
        <f aca="true">IFERROR(INDIRECT("'" &amp;$C27&amp; "'!" &amp;"i47"),0)</f>
        <v>0</v>
      </c>
      <c r="AN27" s="145" t="n">
        <f aca="true">IFERROR(INDIRECT("'" &amp;$C27&amp; "'!" &amp;"i48"),0)</f>
        <v>0</v>
      </c>
      <c r="AO27" s="145" t="n">
        <f aca="true">IFERROR(INDIRECT("'" &amp;$C27&amp; "'!" &amp;"i49"),0)</f>
        <v>0</v>
      </c>
      <c r="AP27" s="145" t="n">
        <f aca="true">IFERROR(INDIRECT("'" &amp;$C27&amp; "'!" &amp;"i50"),0)</f>
        <v>0</v>
      </c>
      <c r="AQ27" s="145" t="n">
        <f aca="true">IFERROR(INDIRECT("'" &amp;$C27&amp; "'!" &amp;"g53"),0)</f>
        <v>0</v>
      </c>
      <c r="AR27" s="145" t="n">
        <f aca="true">IFERROR(INDIRECT("'" &amp;$C27&amp; "'!" &amp;"g54"),0)</f>
        <v>0</v>
      </c>
      <c r="AS27" s="145" t="n">
        <f aca="true">IFERROR(INDIRECT("'" &amp;$C27&amp; "'!" &amp;"g55"),0)</f>
        <v>0</v>
      </c>
      <c r="AT27" s="145" t="n">
        <f aca="true">IFERROR(INDIRECT("'" &amp;$C27&amp; "'!" &amp;"g56"),0)</f>
        <v>0</v>
      </c>
      <c r="AU27" s="145" t="n">
        <f aca="true">IFERROR(INDIRECT("'" &amp;$C27&amp; "'!" &amp;"g57"),0)</f>
        <v>0</v>
      </c>
      <c r="AV27" s="145" t="n">
        <f aca="true">IFERROR(INDIRECT("'" &amp;$C27&amp; "'!" &amp;"g60"),0)</f>
        <v>50</v>
      </c>
      <c r="AW27" s="145" t="n">
        <f aca="true">IFERROR(INDIRECT("'" &amp;$C27&amp; "'!" &amp;"g61"),0)</f>
        <v>16</v>
      </c>
      <c r="AX27" s="145" t="n">
        <f aca="true">IFERROR(INDIRECT("'" &amp;$C27&amp; "'!" &amp;"g62"),0)</f>
        <v>0</v>
      </c>
      <c r="AY27" s="145" t="n">
        <f aca="true">IFERROR(INDIRECT("'" &amp;$C27&amp; "'!" &amp;"i60"),0)</f>
        <v>2</v>
      </c>
      <c r="AZ27" s="145" t="n">
        <f aca="true">IFERROR(INDIRECT("'" &amp;$C27&amp; "'!" &amp;"i61"),0)</f>
        <v>2</v>
      </c>
      <c r="BA27" s="145" t="n">
        <f aca="true">IFERROR(INDIRECT("'" &amp;$C27&amp; "'!" &amp;"i62"),0)</f>
        <v>0</v>
      </c>
      <c r="BB27" s="145" t="n">
        <f aca="true">IFERROR(INDIRECT("'" &amp;$C27&amp; "'!" &amp;"g66"),0)</f>
        <v>0</v>
      </c>
      <c r="BC27" s="145" t="n">
        <f aca="true">IFERROR(INDIRECT("'" &amp;$C27&amp; "'!" &amp;"g67"),0)</f>
        <v>0</v>
      </c>
      <c r="BD27" s="145" t="n">
        <f aca="true">IFERROR(INDIRECT("'" &amp;$C27&amp; "'!" &amp;"g69"),0)</f>
        <v>0</v>
      </c>
      <c r="BE27" s="145" t="n">
        <f aca="true">IFERROR(INDIRECT("'" &amp;$C27&amp; "'!" &amp;"g70"),0)</f>
        <v>0</v>
      </c>
      <c r="BF27" s="145" t="n">
        <f aca="true">IFERROR(INDIRECT("'" &amp;$C27&amp; "'!" &amp;"e73"),0)</f>
        <v>7170</v>
      </c>
      <c r="BG27" s="145" t="n">
        <f aca="true">IFERROR(INDIRECT("'" &amp;$C27&amp; "'!" &amp;"e74"),0)</f>
        <v>79.8</v>
      </c>
      <c r="BH27" s="145" t="n">
        <f aca="true">IFERROR(INDIRECT("'" &amp;$C27&amp; "'!" &amp;"e75"),0)</f>
        <v>0</v>
      </c>
      <c r="BI27" s="145" t="n">
        <f aca="true">IFERROR(INDIRECT("'" &amp;$C27&amp; "'!" &amp;"e76"),0)</f>
        <v>0</v>
      </c>
      <c r="BJ27" s="145" t="n">
        <f aca="true">IFERROR(INDIRECT("'" &amp;$C27&amp; "'!" &amp;"e77"),0)</f>
        <v>0</v>
      </c>
      <c r="BK27" s="145" t="n">
        <f aca="true">IFERROR(INDIRECT("'" &amp;$C27&amp; "'!" &amp;"e78"),0)</f>
        <v>0</v>
      </c>
      <c r="BL27" s="145" t="n">
        <f aca="true">IFERROR(INDIRECT("'" &amp;$C27&amp; "'!" &amp;"e79"),0)</f>
        <v>0</v>
      </c>
      <c r="BM27" s="145" t="n">
        <f aca="true">IFERROR(INDIRECT("'" &amp;$C27&amp; "'!" &amp;"e80"),0)</f>
        <v>0</v>
      </c>
      <c r="BN27" s="145" t="n">
        <f aca="true">IFERROR(INDIRECT("'" &amp;$C27&amp; "'!" &amp;"e81"),0)</f>
        <v>0</v>
      </c>
      <c r="BO27" s="145" t="n">
        <f aca="true">IFERROR(INDIRECT("'" &amp;$C27&amp; "'!" &amp;"e82"),0)</f>
        <v>0</v>
      </c>
      <c r="BP27" s="145" t="n">
        <f aca="true">IFERROR(INDIRECT("'" &amp;$C27&amp; "'!" &amp;"e83"),0)</f>
        <v>0</v>
      </c>
      <c r="BQ27" s="145" t="n">
        <f aca="true">IFERROR(INDIRECT("'" &amp;$C27&amp; "'!" &amp;"e84"),0)</f>
        <v>0</v>
      </c>
      <c r="BR27" s="145" t="n">
        <f aca="true">IFERROR(INDIRECT("'" &amp;$C27&amp; "'!" &amp;"e85"),0)</f>
        <v>0</v>
      </c>
      <c r="BS27" s="145" t="n">
        <f aca="true">IFERROR(INDIRECT("'" &amp;$C27&amp; "'!" &amp;"e86"),0)</f>
        <v>0</v>
      </c>
      <c r="BT27" s="145" t="n">
        <f aca="true">IFERROR(INDIRECT("'" &amp;$C27&amp; "'!" &amp;"e87"),0)</f>
        <v>0</v>
      </c>
      <c r="BU27" s="145" t="n">
        <f aca="true">IFERROR(INDIRECT("'" &amp;$C27&amp; "'!" &amp;"e88"),0)</f>
        <v>0</v>
      </c>
      <c r="BV27" s="145" t="n">
        <f aca="true">IFERROR(INDIRECT("'" &amp;$C27&amp; "'!" &amp;"e89"),0)</f>
        <v>0</v>
      </c>
      <c r="BW27" s="145" t="n">
        <f aca="true">IFERROR(INDIRECT("'" &amp;$C27&amp; "'!" &amp;"e90"),0)</f>
        <v>0</v>
      </c>
      <c r="BX27" s="145" t="n">
        <f aca="true">IFERROR(INDIRECT("'" &amp;$C27&amp; "'!" &amp;"e91"),0)</f>
        <v>0</v>
      </c>
      <c r="BY27" s="145" t="n">
        <f aca="true">IFERROR(INDIRECT("'" &amp;$C27&amp; "'!" &amp;"e92"),0)</f>
        <v>0</v>
      </c>
      <c r="BZ27" s="145" t="n">
        <f aca="true">IFERROR(INDIRECT("'" &amp;$C27&amp; "'!" &amp;"h73"),0)</f>
        <v>0</v>
      </c>
      <c r="CA27" s="145" t="n">
        <f aca="true">IFERROR(INDIRECT("'" &amp;$C27&amp; "'!" &amp;"h74"),0)</f>
        <v>0</v>
      </c>
      <c r="CB27" s="145" t="n">
        <f aca="true">IFERROR(INDIRECT("'" &amp;$C27&amp; "'!" &amp;"h75"),0)</f>
        <v>0</v>
      </c>
      <c r="CC27" s="145" t="n">
        <f aca="true">IFERROR(INDIRECT("'" &amp;$C27&amp; "'!" &amp;"h76"),0)</f>
        <v>0</v>
      </c>
      <c r="CD27" s="145" t="n">
        <f aca="true">IFERROR(INDIRECT("'" &amp;$C27&amp; "'!" &amp;"h77"),0)</f>
        <v>12</v>
      </c>
      <c r="CE27" s="145" t="n">
        <f aca="true">IFERROR(INDIRECT("'" &amp;$C27&amp; "'!" &amp;"h78"),0)</f>
        <v>0.6</v>
      </c>
      <c r="CF27" s="145" t="n">
        <f aca="true">IFERROR(INDIRECT("'" &amp;$C27&amp; "'!" &amp;"h79"),0)</f>
        <v>0</v>
      </c>
      <c r="CG27" s="145" t="n">
        <f aca="true">IFERROR(INDIRECT("'" &amp;$C27&amp; "'!" &amp;"h80"),0)</f>
        <v>0</v>
      </c>
      <c r="CH27" s="145" t="n">
        <f aca="true">IFERROR(INDIRECT("'" &amp;$C27&amp; "'!" &amp;"h81"),0)</f>
        <v>0</v>
      </c>
      <c r="CI27" s="145" t="n">
        <f aca="true">IFERROR(INDIRECT("'" &amp;$C27&amp; "'!" &amp;"h82"),0)</f>
        <v>0</v>
      </c>
      <c r="CJ27" s="145" t="n">
        <f aca="true">IFERROR(INDIRECT("'" &amp;$C27&amp; "'!" &amp;"h83"),0)</f>
        <v>0</v>
      </c>
      <c r="CK27" s="145" t="n">
        <f aca="true">IFERROR(INDIRECT("'" &amp;$C27&amp; "'!" &amp;"h84"),0)</f>
        <v>0</v>
      </c>
      <c r="CL27" s="145" t="n">
        <f aca="true">IFERROR(INDIRECT("'" &amp;$C27&amp; "'!" &amp;"h85"),0)</f>
        <v>0</v>
      </c>
      <c r="CM27" s="145" t="n">
        <f aca="true">IFERROR(INDIRECT("'" &amp;$C27&amp; "'!" &amp;"h86"),0)</f>
        <v>0</v>
      </c>
      <c r="CN27" s="145" t="n">
        <f aca="true">IFERROR(INDIRECT("'" &amp;$C27&amp; "'!" &amp;"h87"),0)</f>
        <v>0</v>
      </c>
      <c r="CO27" s="145" t="n">
        <f aca="true">IFERROR(INDIRECT("'" &amp;$C27&amp; "'!" &amp;"h88"),0)</f>
        <v>0</v>
      </c>
      <c r="CP27" s="145" t="n">
        <f aca="true">IFERROR(INDIRECT("'" &amp;$C27&amp; "'!" &amp;"h89"),0)</f>
        <v>20</v>
      </c>
      <c r="CQ27" s="145" t="n">
        <f aca="true">IFERROR(INDIRECT("'" &amp;$C27&amp; "'!" &amp;"h90"),0)</f>
        <v>221.5</v>
      </c>
      <c r="CR27" s="145" t="n">
        <f aca="true">IFERROR(INDIRECT("'" &amp;$C27&amp; "'!" &amp;"h91"),0)</f>
        <v>1.061</v>
      </c>
      <c r="CS27" s="145" t="n">
        <f aca="true">IFERROR(INDIRECT("'" &amp;$C27&amp; "'!" &amp;"h92"),0)</f>
        <v>16</v>
      </c>
      <c r="CT27" s="146" t="str">
        <f aca="true">IFERROR(INDIRECT("'" &amp;$C27&amp; "'!" &amp;"b96"),0)</f>
        <v>Муниципальное казенное учреждение Центр культуры и досуга Воскресенского сельского поселения Савинского муниципального района Ивановской области</v>
      </c>
      <c r="CU27" s="146" t="str">
        <f aca="true">IFERROR(INDIRECT("'" &amp;$C27&amp; "'!" &amp;"c96"),0)</f>
        <v>Энергосбережение и повышение энергетической эффективности в МКУ ЦКД  Воскресенского сельского поселения</v>
      </c>
      <c r="CV27" s="146" t="str">
        <f aca="true">IFERROR(INDIRECT("'" &amp;$C27&amp; "'!" &amp;"g96"),0)</f>
        <v>постановление администрации Воскресенского сельского поселения от 24.02.2025 № 12-п</v>
      </c>
      <c r="CW27" s="146" t="n">
        <f aca="true">IFERROR(INDIRECT("'" &amp;$C27&amp; "'!" &amp;"h96"),0)</f>
        <v>2025</v>
      </c>
      <c r="CX27" s="146" t="n">
        <f aca="true">IFERROR(INDIRECT("'" &amp;$C27&amp; "'!" &amp;"i96"),0)</f>
        <v>2027</v>
      </c>
      <c r="CY27" s="146" t="n">
        <f aca="true">IFERROR(INDIRECT("'" &amp;$C27&amp; "'!" &amp;"j96"),0)</f>
        <v>3</v>
      </c>
      <c r="CZ27" s="146" t="str">
        <f aca="true">IFERROR(INDIRECT("'" &amp;$C27&amp; "'!" &amp;"k96"),0)</f>
        <v>да</v>
      </c>
      <c r="DA27" s="146" t="n">
        <f aca="true">IFERROR(INDIRECT("'" &amp;$C27&amp; "'!" &amp;"l96"),0)</f>
        <v>0</v>
      </c>
      <c r="DB27" s="146" t="n">
        <f aca="true">IFERROR(INDIRECT("'" &amp;$C27&amp; "'!" &amp;"m96"),0)</f>
        <v>0</v>
      </c>
      <c r="DC27" s="146" t="n">
        <f aca="true">IFERROR(INDIRECT("'" &amp;$C27&amp; "'!" &amp;"n96"),0)</f>
        <v>0</v>
      </c>
      <c r="DD27" s="146" t="n">
        <f aca="true">IFERROR(INDIRECT("'" &amp;$C27&amp; "'!" &amp;"o96"),0)</f>
        <v>0</v>
      </c>
      <c r="DE27" s="146" t="n">
        <f aca="true">IFERROR(INDIRECT("'" &amp;$C27&amp; "'!" &amp;"p96"),0)</f>
        <v>0</v>
      </c>
    </row>
    <row r="28" customFormat="false" ht="19.5" hidden="false" customHeight="true" outlineLevel="0" collapsed="false">
      <c r="A28" s="132"/>
      <c r="B28" s="143" t="str">
        <f aca="true">IF(C28=0,"",IFERROR(INDIRECT("'"&amp;$C28&amp;"'!"&amp;"C5"),"Некорректное название листа"))</f>
        <v>МКУ ЦКД Вознесенского сельского поселения</v>
      </c>
      <c r="C28" s="144" t="s">
        <v>256</v>
      </c>
      <c r="D28" s="145" t="n">
        <f aca="true">IFERROR(INDIRECT("'"&amp;$C28&amp;"'!"&amp;"c6"),0)</f>
        <v>3711020708</v>
      </c>
      <c r="E28" s="145" t="str">
        <f aca="true">IFERROR(INDIRECT("'" &amp;$C28&amp; "'!" &amp;"c7"),0)</f>
        <v>155714 Ивановская область, Савинсккий район. с.Вознесенье,ул.Центральная, д.45</v>
      </c>
      <c r="F28" s="145" t="str">
        <f aca="true">IFERROR(INDIRECT("'" &amp;$C28&amp; "'!" &amp;"c10"),0)</f>
        <v>Котлова Алена Дмитриевна</v>
      </c>
      <c r="G28" s="145" t="str">
        <f aca="true">IFERROR(INDIRECT("'" &amp;$C28&amp; "'!" &amp;"c11"),0)</f>
        <v>Директор</v>
      </c>
      <c r="H28" s="145" t="str">
        <f aca="true">IFERROR(INDIRECT("'" &amp;$C28&amp; "'!" &amp;"c12"),0)</f>
        <v>8(49356)9-31-30</v>
      </c>
      <c r="I28" s="145" t="str">
        <f aca="true">IFERROR(INDIRECT("'" &amp;$C28&amp; "'!" &amp;"c13"),0)</f>
        <v>voznadmr@mail.ru</v>
      </c>
      <c r="J28" s="145" t="n">
        <f aca="true">IFERROR(INDIRECT("'" &amp;$C28&amp; "'!" &amp;"c15"),0)</f>
        <v>0</v>
      </c>
      <c r="K28" s="145" t="n">
        <f aca="true">IFERROR(INDIRECT("'" &amp;$C28&amp; "'!" &amp;"c16"),0)</f>
        <v>0</v>
      </c>
      <c r="L28" s="145" t="n">
        <f aca="true">IFERROR(INDIRECT("'" &amp;$C28&amp; "'!" &amp;"c17"),0)</f>
        <v>0</v>
      </c>
      <c r="M28" s="145" t="str">
        <f aca="true">IFERROR(INDIRECT("'" &amp;$C28&amp; "'!" &amp;"c19"),0)</f>
        <v>Котлова Алена Дмитриевна</v>
      </c>
      <c r="N28" s="145" t="str">
        <f aca="true">IFERROR(INDIRECT("'" &amp;$C28&amp; "'!" &amp;"c20"),0)</f>
        <v>Директор</v>
      </c>
      <c r="O28" s="145" t="str">
        <f aca="true">IFERROR(INDIRECT("'" &amp;$C28&amp; "'!" &amp;"c21"),0)</f>
        <v>8(49356)9-31-30</v>
      </c>
      <c r="P28" s="145" t="str">
        <f aca="true">IFERROR(INDIRECT("'" &amp;$C28&amp; "'!" &amp;"c22"),0)</f>
        <v>voznadmr@mail.ru</v>
      </c>
      <c r="Q28" s="145" t="n">
        <f aca="true">IFERROR(INDIRECT("'" &amp;$C28&amp; "'!" &amp;"g25"),0)</f>
        <v>1</v>
      </c>
      <c r="R28" s="145" t="n">
        <f aca="true">IFERROR(INDIRECT("'" &amp;$C28&amp; "'!" &amp;"g26"),0)</f>
        <v>1</v>
      </c>
      <c r="S28" s="145" t="n">
        <f aca="true">IFERROR(INDIRECT("'" &amp;$C28&amp; "'!" &amp;"g27"),0)</f>
        <v>918</v>
      </c>
      <c r="T28" s="145" t="n">
        <f aca="true">IFERROR(INDIRECT("'" &amp;$C28&amp; "'!" &amp;"g28"),0)</f>
        <v>3</v>
      </c>
      <c r="U28" s="145" t="n">
        <f aca="true">IFERROR(INDIRECT("'" &amp;$C28&amp; "'!" &amp;"g29"),0)</f>
        <v>0</v>
      </c>
      <c r="V28" s="145" t="n">
        <f aca="true">IFERROR(INDIRECT("'" &amp;$C28&amp; "'!" &amp;"g30"),0)</f>
        <v>0</v>
      </c>
      <c r="W28" s="145" t="n">
        <f aca="true">IFERROR(INDIRECT("'" &amp;$C28&amp; "'!" &amp;"g31"),0)</f>
        <v>0</v>
      </c>
      <c r="X28" s="145" t="n">
        <f aca="true">IFERROR(INDIRECT("'" &amp;$C28&amp; "'!" &amp;"g32"),0)</f>
        <v>3</v>
      </c>
      <c r="Y28" s="145" t="n">
        <f aca="true">IFERROR(INDIRECT("'" &amp;$C28&amp; "'!" &amp;"g33"),0)</f>
        <v>11</v>
      </c>
      <c r="Z28" s="145" t="n">
        <f aca="true">IFERROR(INDIRECT("'" &amp;$C28&amp; "'!" &amp;"g34"),0)</f>
        <v>0</v>
      </c>
      <c r="AA28" s="145" t="n">
        <f aca="true">IFERROR(INDIRECT("'" &amp;$C28&amp; "'!" &amp;"g35"),0)</f>
        <v>1</v>
      </c>
      <c r="AB28" s="145" t="n">
        <f aca="true">IFERROR(INDIRECT("'" &amp;$C28&amp; "'!" &amp;"g36"),0)</f>
        <v>0</v>
      </c>
      <c r="AC28" s="145" t="n">
        <f aca="true">IFERROR(INDIRECT("'" &amp;$C28&amp; "'!" &amp;"g37"),0)</f>
        <v>0</v>
      </c>
      <c r="AD28" s="145" t="n">
        <f aca="true">IFERROR(INDIRECT("'" &amp;$C28&amp; "'!" &amp;"g38"),0)</f>
        <v>1</v>
      </c>
      <c r="AE28" s="145" t="n">
        <f aca="true">IFERROR(INDIRECT("'" &amp;$C28&amp; "'!" &amp;"g42"),0)</f>
        <v>0</v>
      </c>
      <c r="AF28" s="145" t="n">
        <f aca="true">IFERROR(INDIRECT("'" &amp;$C28&amp; "'!" &amp;"g43"),0)</f>
        <v>0</v>
      </c>
      <c r="AG28" s="145" t="n">
        <f aca="true">IFERROR(INDIRECT("'"&amp;$C28&amp;"'!"&amp;"g46"),0)</f>
        <v>3</v>
      </c>
      <c r="AH28" s="145" t="n">
        <f aca="true">IFERROR(INDIRECT("'"&amp;$C28&amp;"'!"&amp;"g47"),0)</f>
        <v>0</v>
      </c>
      <c r="AI28" s="145" t="n">
        <f aca="true">IFERROR(INDIRECT("'"&amp;$C28&amp;"'!"&amp;"g48"),0)</f>
        <v>1</v>
      </c>
      <c r="AJ28" s="145" t="n">
        <f aca="true">IFERROR(INDIRECT("'"&amp;$C28&amp;"'!"&amp;"g49"),0)</f>
        <v>0</v>
      </c>
      <c r="AK28" s="145" t="n">
        <f aca="true">IFERROR(INDIRECT("'"&amp;$C28&amp;"'!"&amp;"g50"),0)</f>
        <v>0</v>
      </c>
      <c r="AL28" s="145" t="n">
        <f aca="true">IFERROR(INDIRECT("'" &amp;$C28&amp; "'!" &amp;"i46"),0)</f>
        <v>3</v>
      </c>
      <c r="AM28" s="145" t="n">
        <f aca="true">IFERROR(INDIRECT("'" &amp;$C28&amp; "'!" &amp;"i47"),0)</f>
        <v>0</v>
      </c>
      <c r="AN28" s="145" t="n">
        <f aca="true">IFERROR(INDIRECT("'" &amp;$C28&amp; "'!" &amp;"i48"),0)</f>
        <v>1</v>
      </c>
      <c r="AO28" s="145" t="n">
        <f aca="true">IFERROR(INDIRECT("'" &amp;$C28&amp; "'!" &amp;"i49"),0)</f>
        <v>0</v>
      </c>
      <c r="AP28" s="145" t="n">
        <f aca="true">IFERROR(INDIRECT("'" &amp;$C28&amp; "'!" &amp;"i50"),0)</f>
        <v>0</v>
      </c>
      <c r="AQ28" s="145" t="n">
        <f aca="true">IFERROR(INDIRECT("'" &amp;$C28&amp; "'!" &amp;"g53"),0)</f>
        <v>0</v>
      </c>
      <c r="AR28" s="145" t="n">
        <f aca="true">IFERROR(INDIRECT("'" &amp;$C28&amp; "'!" &amp;"g54"),0)</f>
        <v>0</v>
      </c>
      <c r="AS28" s="145" t="n">
        <f aca="true">IFERROR(INDIRECT("'" &amp;$C28&amp; "'!" &amp;"g55"),0)</f>
        <v>0</v>
      </c>
      <c r="AT28" s="145" t="n">
        <f aca="true">IFERROR(INDIRECT("'" &amp;$C28&amp; "'!" &amp;"g56"),0)</f>
        <v>0</v>
      </c>
      <c r="AU28" s="145" t="n">
        <f aca="true">IFERROR(INDIRECT("'" &amp;$C28&amp; "'!" &amp;"g57"),0)</f>
        <v>0</v>
      </c>
      <c r="AV28" s="145" t="n">
        <f aca="true">IFERROR(INDIRECT("'" &amp;$C28&amp; "'!" &amp;"g60"),0)</f>
        <v>55</v>
      </c>
      <c r="AW28" s="145" t="n">
        <f aca="true">IFERROR(INDIRECT("'" &amp;$C28&amp; "'!" &amp;"g61"),0)</f>
        <v>47</v>
      </c>
      <c r="AX28" s="145" t="n">
        <f aca="true">IFERROR(INDIRECT("'" &amp;$C28&amp; "'!" &amp;"g62"),0)</f>
        <v>8</v>
      </c>
      <c r="AY28" s="145" t="n">
        <f aca="true">IFERROR(INDIRECT("'" &amp;$C28&amp; "'!" &amp;"i60"),0)</f>
        <v>2</v>
      </c>
      <c r="AZ28" s="145" t="n">
        <f aca="true">IFERROR(INDIRECT("'" &amp;$C28&amp; "'!" &amp;"i61"),0)</f>
        <v>1</v>
      </c>
      <c r="BA28" s="145" t="n">
        <f aca="true">IFERROR(INDIRECT("'" &amp;$C28&amp; "'!" &amp;"i62"),0)</f>
        <v>0</v>
      </c>
      <c r="BB28" s="145" t="n">
        <f aca="true">IFERROR(INDIRECT("'" &amp;$C28&amp; "'!" &amp;"g66"),0)</f>
        <v>0</v>
      </c>
      <c r="BC28" s="145" t="n">
        <f aca="true">IFERROR(INDIRECT("'" &amp;$C28&amp; "'!" &amp;"g67"),0)</f>
        <v>0</v>
      </c>
      <c r="BD28" s="145" t="n">
        <f aca="true">IFERROR(INDIRECT("'" &amp;$C28&amp; "'!" &amp;"g69"),0)</f>
        <v>0</v>
      </c>
      <c r="BE28" s="145" t="n">
        <f aca="true">IFERROR(INDIRECT("'" &amp;$C28&amp; "'!" &amp;"g70"),0)</f>
        <v>0</v>
      </c>
      <c r="BF28" s="145" t="n">
        <f aca="true">IFERROR(INDIRECT("'" &amp;$C28&amp; "'!" &amp;"e73"),0)</f>
        <v>6790</v>
      </c>
      <c r="BG28" s="145" t="n">
        <f aca="true">IFERROR(INDIRECT("'" &amp;$C28&amp; "'!" &amp;"e74"),0)</f>
        <v>79.69</v>
      </c>
      <c r="BH28" s="145" t="n">
        <f aca="true">IFERROR(INDIRECT("'" &amp;$C28&amp; "'!" &amp;"e75"),0)</f>
        <v>0</v>
      </c>
      <c r="BI28" s="145" t="n">
        <f aca="true">IFERROR(INDIRECT("'" &amp;$C28&amp; "'!" &amp;"e76"),0)</f>
        <v>0</v>
      </c>
      <c r="BJ28" s="145" t="n">
        <f aca="true">IFERROR(INDIRECT("'" &amp;$C28&amp; "'!" &amp;"e77"),0)</f>
        <v>0</v>
      </c>
      <c r="BK28" s="145" t="n">
        <f aca="true">IFERROR(INDIRECT("'" &amp;$C28&amp; "'!" &amp;"e78"),0)</f>
        <v>0</v>
      </c>
      <c r="BL28" s="145" t="n">
        <f aca="true">IFERROR(INDIRECT("'" &amp;$C28&amp; "'!" &amp;"e79"),0)</f>
        <v>0</v>
      </c>
      <c r="BM28" s="145" t="n">
        <f aca="true">IFERROR(INDIRECT("'" &amp;$C28&amp; "'!" &amp;"e80"),0)</f>
        <v>0</v>
      </c>
      <c r="BN28" s="145" t="n">
        <f aca="true">IFERROR(INDIRECT("'" &amp;$C28&amp; "'!" &amp;"e81"),0)</f>
        <v>0</v>
      </c>
      <c r="BO28" s="145" t="n">
        <f aca="true">IFERROR(INDIRECT("'" &amp;$C28&amp; "'!" &amp;"e82"),0)</f>
        <v>0</v>
      </c>
      <c r="BP28" s="145" t="n">
        <f aca="true">IFERROR(INDIRECT("'" &amp;$C28&amp; "'!" &amp;"e83"),0)</f>
        <v>0</v>
      </c>
      <c r="BQ28" s="145" t="n">
        <f aca="true">IFERROR(INDIRECT("'" &amp;$C28&amp; "'!" &amp;"e84"),0)</f>
        <v>0</v>
      </c>
      <c r="BR28" s="145" t="n">
        <f aca="true">IFERROR(INDIRECT("'" &amp;$C28&amp; "'!" &amp;"e85"),0)</f>
        <v>0</v>
      </c>
      <c r="BS28" s="145" t="n">
        <f aca="true">IFERROR(INDIRECT("'" &amp;$C28&amp; "'!" &amp;"e86"),0)</f>
        <v>0</v>
      </c>
      <c r="BT28" s="145" t="n">
        <f aca="true">IFERROR(INDIRECT("'" &amp;$C28&amp; "'!" &amp;"e87"),0)</f>
        <v>0</v>
      </c>
      <c r="BU28" s="145" t="n">
        <f aca="true">IFERROR(INDIRECT("'" &amp;$C28&amp; "'!" &amp;"e88"),0)</f>
        <v>0</v>
      </c>
      <c r="BV28" s="145" t="n">
        <f aca="true">IFERROR(INDIRECT("'" &amp;$C28&amp; "'!" &amp;"e89"),0)</f>
        <v>0</v>
      </c>
      <c r="BW28" s="145" t="n">
        <f aca="true">IFERROR(INDIRECT("'" &amp;$C28&amp; "'!" &amp;"e90"),0)</f>
        <v>0</v>
      </c>
      <c r="BX28" s="145" t="n">
        <f aca="true">IFERROR(INDIRECT("'" &amp;$C28&amp; "'!" &amp;"e91"),0)</f>
        <v>0</v>
      </c>
      <c r="BY28" s="145" t="n">
        <f aca="true">IFERROR(INDIRECT("'" &amp;$C28&amp; "'!" &amp;"e92"),0)</f>
        <v>0</v>
      </c>
      <c r="BZ28" s="145" t="n">
        <f aca="true">IFERROR(INDIRECT("'" &amp;$C28&amp; "'!" &amp;"h73"),0)</f>
        <v>0</v>
      </c>
      <c r="CA28" s="145" t="n">
        <f aca="true">IFERROR(INDIRECT("'" &amp;$C28&amp; "'!" &amp;"h74"),0)</f>
        <v>0</v>
      </c>
      <c r="CB28" s="145" t="n">
        <f aca="true">IFERROR(INDIRECT("'" &amp;$C28&amp; "'!" &amp;"h75"),0)</f>
        <v>0</v>
      </c>
      <c r="CC28" s="145" t="n">
        <f aca="true">IFERROR(INDIRECT("'" &amp;$C28&amp; "'!" &amp;"h76"),0)</f>
        <v>0</v>
      </c>
      <c r="CD28" s="145" t="n">
        <f aca="true">IFERROR(INDIRECT("'" &amp;$C28&amp; "'!" &amp;"h77"),0)</f>
        <v>0</v>
      </c>
      <c r="CE28" s="145" t="n">
        <f aca="true">IFERROR(INDIRECT("'" &amp;$C28&amp; "'!" &amp;"h78"),0)</f>
        <v>0</v>
      </c>
      <c r="CF28" s="145" t="n">
        <f aca="true">IFERROR(INDIRECT("'" &amp;$C28&amp; "'!" &amp;"h79"),0)</f>
        <v>0</v>
      </c>
      <c r="CG28" s="145" t="n">
        <f aca="true">IFERROR(INDIRECT("'" &amp;$C28&amp; "'!" &amp;"h80"),0)</f>
        <v>0</v>
      </c>
      <c r="CH28" s="145" t="n">
        <f aca="true">IFERROR(INDIRECT("'" &amp;$C28&amp; "'!" &amp;"h81"),0)</f>
        <v>0</v>
      </c>
      <c r="CI28" s="145" t="n">
        <f aca="true">IFERROR(INDIRECT("'" &amp;$C28&amp; "'!" &amp;"h82"),0)</f>
        <v>0</v>
      </c>
      <c r="CJ28" s="145" t="n">
        <f aca="true">IFERROR(INDIRECT("'" &amp;$C28&amp; "'!" &amp;"h83"),0)</f>
        <v>0</v>
      </c>
      <c r="CK28" s="145" t="n">
        <f aca="true">IFERROR(INDIRECT("'" &amp;$C28&amp; "'!" &amp;"h84"),0)</f>
        <v>0</v>
      </c>
      <c r="CL28" s="145" t="n">
        <f aca="true">IFERROR(INDIRECT("'" &amp;$C28&amp; "'!" &amp;"h85"),0)</f>
        <v>2727.39</v>
      </c>
      <c r="CM28" s="145" t="n">
        <f aca="true">IFERROR(INDIRECT("'" &amp;$C28&amp; "'!" &amp;"h86"),0)</f>
        <v>175.192</v>
      </c>
      <c r="CN28" s="145" t="n">
        <f aca="true">IFERROR(INDIRECT("'" &amp;$C28&amp; "'!" &amp;"h87"),0)</f>
        <v>0</v>
      </c>
      <c r="CO28" s="145" t="n">
        <f aca="true">IFERROR(INDIRECT("'" &amp;$C28&amp; "'!" &amp;"h88"),0)</f>
        <v>0</v>
      </c>
      <c r="CP28" s="145" t="n">
        <f aca="true">IFERROR(INDIRECT("'" &amp;$C28&amp; "'!" &amp;"h89"),0)</f>
        <v>23.4</v>
      </c>
      <c r="CQ28" s="145" t="n">
        <f aca="true">IFERROR(INDIRECT("'" &amp;$C28&amp; "'!" &amp;"h90"),0)</f>
        <v>208.48</v>
      </c>
      <c r="CR28" s="145" t="n">
        <f aca="true">IFERROR(INDIRECT("'" &amp;$C28&amp; "'!" &amp;"h91"),0)</f>
        <v>1.49</v>
      </c>
      <c r="CS28" s="145" t="n">
        <f aca="true">IFERROR(INDIRECT("'" &amp;$C28&amp; "'!" &amp;"h92"),0)</f>
        <v>42.2</v>
      </c>
      <c r="CT28" s="146" t="str">
        <f aca="true">IFERROR(INDIRECT("'" &amp;$C28&amp; "'!" &amp;"b96"),0)</f>
        <v>МКУ ЦКД Вознесенского сельского поселения</v>
      </c>
      <c r="CU28" s="146" t="str">
        <f aca="true">IFERROR(INDIRECT("'" &amp;$C28&amp; "'!" &amp;"c96"),0)</f>
        <v>Энергосбережение и повышение энергетической эффективности в МКУ ЦКД Вознесенского сельского поселения</v>
      </c>
      <c r="CV28" s="146" t="str">
        <f aca="true">IFERROR(INDIRECT("'" &amp;$C28&amp; "'!" &amp;"g96"),0)</f>
        <v>постановление администрации Вознесенского сельского поселения от 28.02.2025 № 18-п</v>
      </c>
      <c r="CW28" s="146" t="n">
        <f aca="true">IFERROR(INDIRECT("'" &amp;$C28&amp; "'!" &amp;"h96"),0)</f>
        <v>2025</v>
      </c>
      <c r="CX28" s="146" t="n">
        <f aca="true">IFERROR(INDIRECT("'" &amp;$C28&amp; "'!" &amp;"i96"),0)</f>
        <v>2027</v>
      </c>
      <c r="CY28" s="146" t="n">
        <f aca="true">IFERROR(INDIRECT("'" &amp;$C28&amp; "'!" &amp;"j96"),0)</f>
        <v>3</v>
      </c>
      <c r="CZ28" s="146" t="str">
        <f aca="true">IFERROR(INDIRECT("'" &amp;$C28&amp; "'!" &amp;"k96"),0)</f>
        <v>да</v>
      </c>
      <c r="DA28" s="146" t="n">
        <f aca="true">IFERROR(INDIRECT("'" &amp;$C28&amp; "'!" &amp;"l96"),0)</f>
        <v>0</v>
      </c>
      <c r="DB28" s="146" t="n">
        <f aca="true">IFERROR(INDIRECT("'" &amp;$C28&amp; "'!" &amp;"m96"),0)</f>
        <v>0</v>
      </c>
      <c r="DC28" s="146" t="n">
        <f aca="true">IFERROR(INDIRECT("'" &amp;$C28&amp; "'!" &amp;"n96"),0)</f>
        <v>0</v>
      </c>
      <c r="DD28" s="146" t="n">
        <f aca="true">IFERROR(INDIRECT("'" &amp;$C28&amp; "'!" &amp;"o96"),0)</f>
        <v>0</v>
      </c>
      <c r="DE28" s="146" t="n">
        <f aca="true">IFERROR(INDIRECT("'" &amp;$C28&amp; "'!" &amp;"p96"),0)</f>
        <v>0</v>
      </c>
    </row>
    <row r="29" customFormat="false" ht="19.5" hidden="false" customHeight="true" outlineLevel="0" collapsed="false">
      <c r="A29" s="132"/>
      <c r="B29" s="143" t="str">
        <f aca="true">IF(C29=0,"",IFERROR(INDIRECT("'"&amp;$C29&amp;"'!"&amp;"C5"),"Некорректное название листа"))</f>
        <v>Муниципальное казенное учреждение Центр культуры и досуга                            Савинского сельского поселения</v>
      </c>
      <c r="C29" s="144" t="s">
        <v>257</v>
      </c>
      <c r="D29" s="145" t="n">
        <f aca="true">IFERROR(INDIRECT("'"&amp;$C29&amp;"'!"&amp;"c6"),0)</f>
        <v>3711020698</v>
      </c>
      <c r="E29" s="145" t="str">
        <f aca="true">IFERROR(INDIRECT("'" &amp;$C29&amp; "'!" &amp;"c7"),0)</f>
        <v>155710, Ивановская область, Савинксий р-н, д.Шестуниха, ул.1 Мая, д.1</v>
      </c>
      <c r="F29" s="145" t="str">
        <f aca="true">IFERROR(INDIRECT("'" &amp;$C29&amp; "'!" &amp;"c10"),0)</f>
        <v>Лялюева Ирина Геннадьевна</v>
      </c>
      <c r="G29" s="145" t="str">
        <f aca="true">IFERROR(INDIRECT("'" &amp;$C29&amp; "'!" &amp;"c11"),0)</f>
        <v>директор</v>
      </c>
      <c r="H29" s="145" t="str">
        <f aca="true">IFERROR(INDIRECT("'" &amp;$C29&amp; "'!" &amp;"c12"),0)</f>
        <v>8(49356)9-16-07</v>
      </c>
      <c r="I29" s="145" t="str">
        <f aca="true">IFERROR(INDIRECT("'" &amp;$C29&amp; "'!" &amp;"c13"),0)</f>
        <v>ckdsavinosp@mail.ru</v>
      </c>
      <c r="J29" s="145" t="n">
        <f aca="true">IFERROR(INDIRECT("'" &amp;$C29&amp; "'!" &amp;"c15"),0)</f>
        <v>0</v>
      </c>
      <c r="K29" s="145" t="n">
        <f aca="true">IFERROR(INDIRECT("'" &amp;$C29&amp; "'!" &amp;"c16"),0)</f>
        <v>0</v>
      </c>
      <c r="L29" s="145" t="n">
        <f aca="true">IFERROR(INDIRECT("'" &amp;$C29&amp; "'!" &amp;"c17"),0)</f>
        <v>0</v>
      </c>
      <c r="M29" s="145" t="str">
        <f aca="true">IFERROR(INDIRECT("'" &amp;$C29&amp; "'!" &amp;"c19"),0)</f>
        <v>Лялюева Ирина Геннадьевна</v>
      </c>
      <c r="N29" s="145" t="str">
        <f aca="true">IFERROR(INDIRECT("'" &amp;$C29&amp; "'!" &amp;"c20"),0)</f>
        <v>директор</v>
      </c>
      <c r="O29" s="145" t="str">
        <f aca="true">IFERROR(INDIRECT("'" &amp;$C29&amp; "'!" &amp;"c21"),0)</f>
        <v>8(49356)9-16-07</v>
      </c>
      <c r="P29" s="145" t="str">
        <f aca="true">IFERROR(INDIRECT("'" &amp;$C29&amp; "'!" &amp;"c22"),0)</f>
        <v>ckdsavinosp@mail.ru</v>
      </c>
      <c r="Q29" s="145" t="n">
        <f aca="true">IFERROR(INDIRECT("'" &amp;$C29&amp; "'!" &amp;"g25"),0)</f>
        <v>1</v>
      </c>
      <c r="R29" s="145" t="n">
        <f aca="true">IFERROR(INDIRECT("'" &amp;$C29&amp; "'!" &amp;"g26"),0)</f>
        <v>1</v>
      </c>
      <c r="S29" s="145" t="n">
        <f aca="true">IFERROR(INDIRECT("'" &amp;$C29&amp; "'!" &amp;"g27"),0)</f>
        <v>966</v>
      </c>
      <c r="T29" s="145" t="n">
        <f aca="true">IFERROR(INDIRECT("'" &amp;$C29&amp; "'!" &amp;"g28"),0)</f>
        <v>1</v>
      </c>
      <c r="U29" s="145" t="n">
        <f aca="true">IFERROR(INDIRECT("'" &amp;$C29&amp; "'!" &amp;"g29"),0)</f>
        <v>0</v>
      </c>
      <c r="V29" s="145" t="n">
        <f aca="true">IFERROR(INDIRECT("'" &amp;$C29&amp; "'!" &amp;"g30"),0)</f>
        <v>0</v>
      </c>
      <c r="W29" s="145" t="n">
        <f aca="true">IFERROR(INDIRECT("'" &amp;$C29&amp; "'!" &amp;"g31"),0)</f>
        <v>0</v>
      </c>
      <c r="X29" s="145" t="n">
        <f aca="true">IFERROR(INDIRECT("'" &amp;$C29&amp; "'!" &amp;"g32"),0)</f>
        <v>1</v>
      </c>
      <c r="Y29" s="145" t="n">
        <f aca="true">IFERROR(INDIRECT("'" &amp;$C29&amp; "'!" &amp;"g33"),0)</f>
        <v>7</v>
      </c>
      <c r="Z29" s="145" t="n">
        <f aca="true">IFERROR(INDIRECT("'" &amp;$C29&amp; "'!" &amp;"g34"),0)</f>
        <v>0</v>
      </c>
      <c r="AA29" s="145" t="n">
        <f aca="true">IFERROR(INDIRECT("'" &amp;$C29&amp; "'!" &amp;"g35"),0)</f>
        <v>1</v>
      </c>
      <c r="AB29" s="145" t="n">
        <f aca="true">IFERROR(INDIRECT("'" &amp;$C29&amp; "'!" &amp;"g36"),0)</f>
        <v>0</v>
      </c>
      <c r="AC29" s="145" t="n">
        <f aca="true">IFERROR(INDIRECT("'" &amp;$C29&amp; "'!" &amp;"g37"),0)</f>
        <v>0</v>
      </c>
      <c r="AD29" s="145" t="n">
        <f aca="true">IFERROR(INDIRECT("'" &amp;$C29&amp; "'!" &amp;"g38"),0)</f>
        <v>1</v>
      </c>
      <c r="AE29" s="145" t="n">
        <f aca="true">IFERROR(INDIRECT("'" &amp;$C29&amp; "'!" &amp;"g42"),0)</f>
        <v>0</v>
      </c>
      <c r="AF29" s="145" t="n">
        <f aca="true">IFERROR(INDIRECT("'" &amp;$C29&amp; "'!" &amp;"g43"),0)</f>
        <v>0</v>
      </c>
      <c r="AG29" s="145" t="n">
        <f aca="true">IFERROR(INDIRECT("'"&amp;$C29&amp;"'!"&amp;"g46"),0)</f>
        <v>1</v>
      </c>
      <c r="AH29" s="145" t="n">
        <f aca="true">IFERROR(INDIRECT("'"&amp;$C29&amp;"'!"&amp;"g47"),0)</f>
        <v>0</v>
      </c>
      <c r="AI29" s="145" t="n">
        <f aca="true">IFERROR(INDIRECT("'"&amp;$C29&amp;"'!"&amp;"g48"),0)</f>
        <v>1</v>
      </c>
      <c r="AJ29" s="145" t="n">
        <f aca="true">IFERROR(INDIRECT("'"&amp;$C29&amp;"'!"&amp;"g49"),0)</f>
        <v>0</v>
      </c>
      <c r="AK29" s="145" t="n">
        <f aca="true">IFERROR(INDIRECT("'"&amp;$C29&amp;"'!"&amp;"g50"),0)</f>
        <v>1</v>
      </c>
      <c r="AL29" s="145" t="n">
        <f aca="true">IFERROR(INDIRECT("'" &amp;$C29&amp; "'!" &amp;"i46"),0)</f>
        <v>1</v>
      </c>
      <c r="AM29" s="145" t="n">
        <f aca="true">IFERROR(INDIRECT("'" &amp;$C29&amp; "'!" &amp;"i47"),0)</f>
        <v>0</v>
      </c>
      <c r="AN29" s="145" t="n">
        <f aca="true">IFERROR(INDIRECT("'" &amp;$C29&amp; "'!" &amp;"i48"),0)</f>
        <v>1</v>
      </c>
      <c r="AO29" s="145" t="n">
        <f aca="true">IFERROR(INDIRECT("'" &amp;$C29&amp; "'!" &amp;"i49"),0)</f>
        <v>0</v>
      </c>
      <c r="AP29" s="145" t="n">
        <f aca="true">IFERROR(INDIRECT("'" &amp;$C29&amp; "'!" &amp;"i50"),0)</f>
        <v>1</v>
      </c>
      <c r="AQ29" s="145" t="n">
        <f aca="true">IFERROR(INDIRECT("'" &amp;$C29&amp; "'!" &amp;"g53"),0)</f>
        <v>0</v>
      </c>
      <c r="AR29" s="145" t="n">
        <f aca="true">IFERROR(INDIRECT("'" &amp;$C29&amp; "'!" &amp;"g54"),0)</f>
        <v>0</v>
      </c>
      <c r="AS29" s="145" t="n">
        <f aca="true">IFERROR(INDIRECT("'" &amp;$C29&amp; "'!" &amp;"g55"),0)</f>
        <v>0</v>
      </c>
      <c r="AT29" s="145" t="n">
        <f aca="true">IFERROR(INDIRECT("'" &amp;$C29&amp; "'!" &amp;"g56"),0)</f>
        <v>0</v>
      </c>
      <c r="AU29" s="145" t="n">
        <f aca="true">IFERROR(INDIRECT("'" &amp;$C29&amp; "'!" &amp;"g57"),0)</f>
        <v>0</v>
      </c>
      <c r="AV29" s="145" t="n">
        <f aca="true">IFERROR(INDIRECT("'" &amp;$C29&amp; "'!" &amp;"g60"),0)</f>
        <v>178</v>
      </c>
      <c r="AW29" s="145" t="n">
        <f aca="true">IFERROR(INDIRECT("'" &amp;$C29&amp; "'!" &amp;"g61"),0)</f>
        <v>15</v>
      </c>
      <c r="AX29" s="145" t="n">
        <f aca="true">IFERROR(INDIRECT("'" &amp;$C29&amp; "'!" &amp;"g62"),0)</f>
        <v>15</v>
      </c>
      <c r="AY29" s="145" t="n">
        <f aca="true">IFERROR(INDIRECT("'" &amp;$C29&amp; "'!" &amp;"i60"),0)</f>
        <v>2</v>
      </c>
      <c r="AZ29" s="145" t="n">
        <f aca="true">IFERROR(INDIRECT("'" &amp;$C29&amp; "'!" &amp;"i61"),0)</f>
        <v>2</v>
      </c>
      <c r="BA29" s="145" t="n">
        <f aca="true">IFERROR(INDIRECT("'" &amp;$C29&amp; "'!" &amp;"i62"),0)</f>
        <v>2</v>
      </c>
      <c r="BB29" s="145" t="n">
        <f aca="true">IFERROR(INDIRECT("'" &amp;$C29&amp; "'!" &amp;"g66"),0)</f>
        <v>0</v>
      </c>
      <c r="BC29" s="145" t="n">
        <f aca="true">IFERROR(INDIRECT("'" &amp;$C29&amp; "'!" &amp;"g67"),0)</f>
        <v>0</v>
      </c>
      <c r="BD29" s="145" t="n">
        <f aca="true">IFERROR(INDIRECT("'" &amp;$C29&amp; "'!" &amp;"g69"),0)</f>
        <v>0</v>
      </c>
      <c r="BE29" s="145" t="n">
        <f aca="true">IFERROR(INDIRECT("'" &amp;$C29&amp; "'!" &amp;"g70"),0)</f>
        <v>0</v>
      </c>
      <c r="BF29" s="145" t="n">
        <f aca="true">IFERROR(INDIRECT("'" &amp;$C29&amp; "'!" &amp;"e73"),0)</f>
        <v>7376</v>
      </c>
      <c r="BG29" s="145" t="n">
        <f aca="true">IFERROR(INDIRECT("'" &amp;$C29&amp; "'!" &amp;"e74"),0)</f>
        <v>91.15</v>
      </c>
      <c r="BH29" s="145" t="n">
        <f aca="true">IFERROR(INDIRECT("'" &amp;$C29&amp; "'!" &amp;"e75"),0)</f>
        <v>0</v>
      </c>
      <c r="BI29" s="145" t="n">
        <f aca="true">IFERROR(INDIRECT("'" &amp;$C29&amp; "'!" &amp;"e76"),0)</f>
        <v>0</v>
      </c>
      <c r="BJ29" s="145" t="n">
        <f aca="true">IFERROR(INDIRECT("'" &amp;$C29&amp; "'!" &amp;"e77"),0)</f>
        <v>28</v>
      </c>
      <c r="BK29" s="145" t="n">
        <f aca="true">IFERROR(INDIRECT("'" &amp;$C29&amp; "'!" &amp;"e78"),0)</f>
        <v>1.34</v>
      </c>
      <c r="BL29" s="145" t="n">
        <f aca="true">IFERROR(INDIRECT("'" &amp;$C29&amp; "'!" &amp;"e79"),0)</f>
        <v>0</v>
      </c>
      <c r="BM29" s="145" t="n">
        <f aca="true">IFERROR(INDIRECT("'" &amp;$C29&amp; "'!" &amp;"e80"),0)</f>
        <v>0</v>
      </c>
      <c r="BN29" s="145" t="n">
        <f aca="true">IFERROR(INDIRECT("'" &amp;$C29&amp; "'!" &amp;"e81"),0)</f>
        <v>19265</v>
      </c>
      <c r="BO29" s="145" t="n">
        <f aca="true">IFERROR(INDIRECT("'" &amp;$C29&amp; "'!" &amp;"e82"),0)</f>
        <v>211.18</v>
      </c>
      <c r="BP29" s="145" t="n">
        <f aca="true">IFERROR(INDIRECT("'" &amp;$C29&amp; "'!" &amp;"e83"),0)</f>
        <v>0</v>
      </c>
      <c r="BQ29" s="145" t="n">
        <f aca="true">IFERROR(INDIRECT("'" &amp;$C29&amp; "'!" &amp;"e84"),0)</f>
        <v>0</v>
      </c>
      <c r="BR29" s="145" t="n">
        <f aca="true">IFERROR(INDIRECT("'" &amp;$C29&amp; "'!" &amp;"e85"),0)</f>
        <v>0</v>
      </c>
      <c r="BS29" s="145" t="n">
        <f aca="true">IFERROR(INDIRECT("'" &amp;$C29&amp; "'!" &amp;"e86"),0)</f>
        <v>0</v>
      </c>
      <c r="BT29" s="145" t="n">
        <f aca="true">IFERROR(INDIRECT("'" &amp;$C29&amp; "'!" &amp;"e87"),0)</f>
        <v>0</v>
      </c>
      <c r="BU29" s="145" t="n">
        <f aca="true">IFERROR(INDIRECT("'" &amp;$C29&amp; "'!" &amp;"e88"),0)</f>
        <v>0</v>
      </c>
      <c r="BV29" s="145" t="n">
        <f aca="true">IFERROR(INDIRECT("'" &amp;$C29&amp; "'!" &amp;"e89"),0)</f>
        <v>0</v>
      </c>
      <c r="BW29" s="145" t="n">
        <f aca="true">IFERROR(INDIRECT("'" &amp;$C29&amp; "'!" &amp;"e90"),0)</f>
        <v>0</v>
      </c>
      <c r="BX29" s="145" t="n">
        <f aca="true">IFERROR(INDIRECT("'" &amp;$C29&amp; "'!" &amp;"e91"),0)</f>
        <v>0</v>
      </c>
      <c r="BY29" s="145" t="n">
        <f aca="true">IFERROR(INDIRECT("'" &amp;$C29&amp; "'!" &amp;"e92"),0)</f>
        <v>0</v>
      </c>
      <c r="BZ29" s="145" t="n">
        <f aca="true">IFERROR(INDIRECT("'" &amp;$C29&amp; "'!" &amp;"h73"),0)</f>
        <v>0</v>
      </c>
      <c r="CA29" s="145" t="n">
        <f aca="true">IFERROR(INDIRECT("'" &amp;$C29&amp; "'!" &amp;"h74"),0)</f>
        <v>0</v>
      </c>
      <c r="CB29" s="145" t="n">
        <f aca="true">IFERROR(INDIRECT("'" &amp;$C29&amp; "'!" &amp;"h75"),0)</f>
        <v>0</v>
      </c>
      <c r="CC29" s="145" t="n">
        <f aca="true">IFERROR(INDIRECT("'" &amp;$C29&amp; "'!" &amp;"h76"),0)</f>
        <v>0</v>
      </c>
      <c r="CD29" s="145" t="n">
        <f aca="true">IFERROR(INDIRECT("'" &amp;$C29&amp; "'!" &amp;"h77"),0)</f>
        <v>0</v>
      </c>
      <c r="CE29" s="145" t="n">
        <f aca="true">IFERROR(INDIRECT("'" &amp;$C29&amp; "'!" &amp;"h78"),0)</f>
        <v>0</v>
      </c>
      <c r="CF29" s="145" t="n">
        <f aca="true">IFERROR(INDIRECT("'" &amp;$C29&amp; "'!" &amp;"h79"),0)</f>
        <v>0</v>
      </c>
      <c r="CG29" s="145" t="n">
        <f aca="true">IFERROR(INDIRECT("'" &amp;$C29&amp; "'!" &amp;"h80"),0)</f>
        <v>0</v>
      </c>
      <c r="CH29" s="145" t="n">
        <f aca="true">IFERROR(INDIRECT("'" &amp;$C29&amp; "'!" &amp;"h81"),0)</f>
        <v>0</v>
      </c>
      <c r="CI29" s="145" t="n">
        <f aca="true">IFERROR(INDIRECT("'" &amp;$C29&amp; "'!" &amp;"h82"),0)</f>
        <v>0</v>
      </c>
      <c r="CJ29" s="145" t="n">
        <f aca="true">IFERROR(INDIRECT("'" &amp;$C29&amp; "'!" &amp;"h83"),0)</f>
        <v>0</v>
      </c>
      <c r="CK29" s="145" t="n">
        <f aca="true">IFERROR(INDIRECT("'" &amp;$C29&amp; "'!" &amp;"h84"),0)</f>
        <v>0</v>
      </c>
      <c r="CL29" s="145" t="n">
        <f aca="true">IFERROR(INDIRECT("'" &amp;$C29&amp; "'!" &amp;"h85"),0)</f>
        <v>0</v>
      </c>
      <c r="CM29" s="145" t="n">
        <f aca="true">IFERROR(INDIRECT("'" &amp;$C29&amp; "'!" &amp;"h86"),0)</f>
        <v>0</v>
      </c>
      <c r="CN29" s="145" t="n">
        <f aca="true">IFERROR(INDIRECT("'" &amp;$C29&amp; "'!" &amp;"h87"),0)</f>
        <v>0</v>
      </c>
      <c r="CO29" s="145" t="n">
        <f aca="true">IFERROR(INDIRECT("'" &amp;$C29&amp; "'!" &amp;"h88"),0)</f>
        <v>0</v>
      </c>
      <c r="CP29" s="145" t="n">
        <f aca="true">IFERROR(INDIRECT("'" &amp;$C29&amp; "'!" &amp;"h89"),0)</f>
        <v>0</v>
      </c>
      <c r="CQ29" s="145" t="n">
        <f aca="true">IFERROR(INDIRECT("'" &amp;$C29&amp; "'!" &amp;"h90"),0)</f>
        <v>0</v>
      </c>
      <c r="CR29" s="145" t="n">
        <f aca="true">IFERROR(INDIRECT("'" &amp;$C29&amp; "'!" &amp;"h91"),0)</f>
        <v>0</v>
      </c>
      <c r="CS29" s="145" t="n">
        <f aca="true">IFERROR(INDIRECT("'" &amp;$C29&amp; "'!" &amp;"h92"),0)</f>
        <v>0</v>
      </c>
      <c r="CT29" s="146" t="str">
        <f aca="true">IFERROR(INDIRECT("'" &amp;$C29&amp; "'!" &amp;"b96"),0)</f>
        <v>Муниципальное казенное учреждение Центр культуры и досуга                            Савинского сельского поселения</v>
      </c>
      <c r="CU29" s="146" t="str">
        <f aca="true">IFERROR(INDIRECT("'" &amp;$C29&amp; "'!" &amp;"c96"),0)</f>
        <v>Энергосбережение и повышение энергетической эффективности в Администрации Савинского сельского поселения</v>
      </c>
      <c r="CV29" s="146" t="str">
        <f aca="true">IFERROR(INDIRECT("'" &amp;$C29&amp; "'!" &amp;"g96"),0)</f>
        <v>постановление администрации Савинского сельского поселения от 12.02.2025 № 6</v>
      </c>
      <c r="CW29" s="146" t="n">
        <f aca="true">IFERROR(INDIRECT("'" &amp;$C29&amp; "'!" &amp;"h96"),0)</f>
        <v>2025</v>
      </c>
      <c r="CX29" s="146" t="n">
        <f aca="true">IFERROR(INDIRECT("'" &amp;$C29&amp; "'!" &amp;"i96"),0)</f>
        <v>2027</v>
      </c>
      <c r="CY29" s="146" t="n">
        <f aca="true">IFERROR(INDIRECT("'" &amp;$C29&amp; "'!" &amp;"j96"),0)</f>
        <v>3</v>
      </c>
      <c r="CZ29" s="146" t="str">
        <f aca="true">IFERROR(INDIRECT("'" &amp;$C29&amp; "'!" &amp;"k96"),0)</f>
        <v>да</v>
      </c>
      <c r="DA29" s="146" t="n">
        <f aca="true">IFERROR(INDIRECT("'" &amp;$C29&amp; "'!" &amp;"l96"),0)</f>
        <v>0</v>
      </c>
      <c r="DB29" s="146" t="n">
        <f aca="true">IFERROR(INDIRECT("'" &amp;$C29&amp; "'!" &amp;"m96"),0)</f>
        <v>0</v>
      </c>
      <c r="DC29" s="146" t="n">
        <f aca="true">IFERROR(INDIRECT("'" &amp;$C29&amp; "'!" &amp;"n96"),0)</f>
        <v>0</v>
      </c>
      <c r="DD29" s="146" t="n">
        <f aca="true">IFERROR(INDIRECT("'" &amp;$C29&amp; "'!" &amp;"o96"),0)</f>
        <v>0</v>
      </c>
      <c r="DE29" s="146" t="n">
        <f aca="true">IFERROR(INDIRECT("'" &amp;$C29&amp; "'!" &amp;"p96"),0)</f>
        <v>0</v>
      </c>
    </row>
    <row r="30" customFormat="false" ht="19.5" hidden="false" customHeight="true" outlineLevel="0" collapsed="false">
      <c r="A30" s="132"/>
      <c r="B30" s="143" t="str">
        <f aca="true">IF(C30=0,"",IFERROR(INDIRECT("'"&amp;$C30&amp;"'!"&amp;"C5"),"Некорректное название листа"))</f>
        <v>МКУ "Центр культуры,отдыха и народного творчества"</v>
      </c>
      <c r="C30" s="144" t="s">
        <v>258</v>
      </c>
      <c r="D30" s="145" t="n">
        <f aca="true">IFERROR(INDIRECT("'"&amp;$C30&amp;"'!"&amp;"c6"),0)</f>
        <v>3711021243</v>
      </c>
      <c r="E30" s="145" t="str">
        <f aca="true">IFERROR(INDIRECT("'" &amp;$C30&amp; "'!" &amp;"c7"),0)</f>
        <v>155710 Ивановская обл.п.Савино,ул.Советская, д.13</v>
      </c>
      <c r="F30" s="145" t="str">
        <f aca="true">IFERROR(INDIRECT("'" &amp;$C30&amp; "'!" &amp;"c10"),0)</f>
        <v>Паращевин Сергей Борисович</v>
      </c>
      <c r="G30" s="145" t="str">
        <f aca="true">IFERROR(INDIRECT("'" &amp;$C30&amp; "'!" &amp;"c11"),0)</f>
        <v>Ответственный по электрохозяйству</v>
      </c>
      <c r="H30" s="145" t="str">
        <f aca="true">IFERROR(INDIRECT("'" &amp;$C30&amp; "'!" &amp;"c12"),0)</f>
        <v>8(49356)9-14-50</v>
      </c>
      <c r="I30" s="145" t="str">
        <f aca="true">IFERROR(INDIRECT("'" &amp;$C30&amp; "'!" &amp;"c13"),0)</f>
        <v>gdk.klyachova@yandex.ru</v>
      </c>
      <c r="J30" s="145" t="n">
        <f aca="true">IFERROR(INDIRECT("'" &amp;$C30&amp; "'!" &amp;"c15"),0)</f>
        <v>0</v>
      </c>
      <c r="K30" s="145" t="n">
        <f aca="true">IFERROR(INDIRECT("'" &amp;$C30&amp; "'!" &amp;"c16"),0)</f>
        <v>0</v>
      </c>
      <c r="L30" s="145" t="n">
        <f aca="true">IFERROR(INDIRECT("'" &amp;$C30&amp; "'!" &amp;"c17"),0)</f>
        <v>0</v>
      </c>
      <c r="M30" s="145" t="str">
        <f aca="true">IFERROR(INDIRECT("'" &amp;$C30&amp; "'!" &amp;"c19"),0)</f>
        <v>Клячева Ольга Александровна</v>
      </c>
      <c r="N30" s="145" t="str">
        <f aca="true">IFERROR(INDIRECT("'" &amp;$C30&amp; "'!" &amp;"c20"),0)</f>
        <v>директор МКУ ЦКО и НТ</v>
      </c>
      <c r="O30" s="145" t="str">
        <f aca="true">IFERROR(INDIRECT("'" &amp;$C30&amp; "'!" &amp;"c21"),0)</f>
        <v>8(49356)9-14-50</v>
      </c>
      <c r="P30" s="145" t="str">
        <f aca="true">IFERROR(INDIRECT("'" &amp;$C30&amp; "'!" &amp;"c22"),0)</f>
        <v>gdk.klyachova@yandex.ru</v>
      </c>
      <c r="Q30" s="145" t="n">
        <f aca="true">IFERROR(INDIRECT("'" &amp;$C30&amp; "'!" &amp;"g25"),0)</f>
        <v>1</v>
      </c>
      <c r="R30" s="145" t="n">
        <f aca="true">IFERROR(INDIRECT("'" &amp;$C30&amp; "'!" &amp;"g26"),0)</f>
        <v>1</v>
      </c>
      <c r="S30" s="145" t="n">
        <f aca="true">IFERROR(INDIRECT("'" &amp;$C30&amp; "'!" &amp;"g27"),0)</f>
        <v>1680.5</v>
      </c>
      <c r="T30" s="145" t="n">
        <f aca="true">IFERROR(INDIRECT("'" &amp;$C30&amp; "'!" &amp;"g28"),0)</f>
        <v>4</v>
      </c>
      <c r="U30" s="145" t="n">
        <f aca="true">IFERROR(INDIRECT("'" &amp;$C30&amp; "'!" &amp;"g29"),0)</f>
        <v>4</v>
      </c>
      <c r="V30" s="145" t="n">
        <f aca="true">IFERROR(INDIRECT("'" &amp;$C30&amp; "'!" &amp;"g30"),0)</f>
        <v>0</v>
      </c>
      <c r="W30" s="145" t="n">
        <f aca="true">IFERROR(INDIRECT("'" &amp;$C30&amp; "'!" &amp;"g31"),0)</f>
        <v>4</v>
      </c>
      <c r="X30" s="145" t="n">
        <f aca="true">IFERROR(INDIRECT("'" &amp;$C30&amp; "'!" &amp;"g32"),0)</f>
        <v>0</v>
      </c>
      <c r="Y30" s="145" t="n">
        <f aca="true">IFERROR(INDIRECT("'" &amp;$C30&amp; "'!" &amp;"g33"),0)</f>
        <v>33</v>
      </c>
      <c r="Z30" s="145" t="n">
        <f aca="true">IFERROR(INDIRECT("'" &amp;$C30&amp; "'!" &amp;"g34"),0)</f>
        <v>0</v>
      </c>
      <c r="AA30" s="145" t="n">
        <f aca="true">IFERROR(INDIRECT("'" &amp;$C30&amp; "'!" &amp;"g35"),0)</f>
        <v>1</v>
      </c>
      <c r="AB30" s="145" t="n">
        <f aca="true">IFERROR(INDIRECT("'" &amp;$C30&amp; "'!" &amp;"g36"),0)</f>
        <v>0</v>
      </c>
      <c r="AC30" s="145" t="n">
        <f aca="true">IFERROR(INDIRECT("'" &amp;$C30&amp; "'!" &amp;"g37"),0)</f>
        <v>0</v>
      </c>
      <c r="AD30" s="145" t="n">
        <f aca="true">IFERROR(INDIRECT("'" &amp;$C30&amp; "'!" &amp;"g38"),0)</f>
        <v>1</v>
      </c>
      <c r="AE30" s="145" t="n">
        <f aca="true">IFERROR(INDIRECT("'" &amp;$C30&amp; "'!" &amp;"g42"),0)</f>
        <v>0</v>
      </c>
      <c r="AF30" s="145" t="n">
        <f aca="true">IFERROR(INDIRECT("'" &amp;$C30&amp; "'!" &amp;"g43"),0)</f>
        <v>0</v>
      </c>
      <c r="AG30" s="145" t="n">
        <f aca="true">IFERROR(INDIRECT("'"&amp;$C30&amp;"'!"&amp;"g46"),0)</f>
        <v>4</v>
      </c>
      <c r="AH30" s="145" t="n">
        <f aca="true">IFERROR(INDIRECT("'"&amp;$C30&amp;"'!"&amp;"g47"),0)</f>
        <v>4</v>
      </c>
      <c r="AI30" s="145" t="n">
        <f aca="true">IFERROR(INDIRECT("'"&amp;$C30&amp;"'!"&amp;"g48"),0)</f>
        <v>3</v>
      </c>
      <c r="AJ30" s="145" t="n">
        <f aca="true">IFERROR(INDIRECT("'"&amp;$C30&amp;"'!"&amp;"g49"),0)</f>
        <v>0</v>
      </c>
      <c r="AK30" s="145" t="n">
        <f aca="true">IFERROR(INDIRECT("'"&amp;$C30&amp;"'!"&amp;"g50"),0)</f>
        <v>0</v>
      </c>
      <c r="AL30" s="145" t="n">
        <f aca="true">IFERROR(INDIRECT("'" &amp;$C30&amp; "'!" &amp;"i46"),0)</f>
        <v>4</v>
      </c>
      <c r="AM30" s="145" t="n">
        <f aca="true">IFERROR(INDIRECT("'" &amp;$C30&amp; "'!" &amp;"i47"),0)</f>
        <v>4</v>
      </c>
      <c r="AN30" s="145" t="n">
        <f aca="true">IFERROR(INDIRECT("'" &amp;$C30&amp; "'!" &amp;"i48"),0)</f>
        <v>0</v>
      </c>
      <c r="AO30" s="145" t="n">
        <f aca="true">IFERROR(INDIRECT("'" &amp;$C30&amp; "'!" &amp;"i49"),0)</f>
        <v>0</v>
      </c>
      <c r="AP30" s="145" t="n">
        <f aca="true">IFERROR(INDIRECT("'" &amp;$C30&amp; "'!" &amp;"i50"),0)</f>
        <v>0</v>
      </c>
      <c r="AQ30" s="145" t="n">
        <f aca="true">IFERROR(INDIRECT("'" &amp;$C30&amp; "'!" &amp;"g53"),0)</f>
        <v>0</v>
      </c>
      <c r="AR30" s="145" t="n">
        <f aca="true">IFERROR(INDIRECT("'" &amp;$C30&amp; "'!" &amp;"g54"),0)</f>
        <v>0</v>
      </c>
      <c r="AS30" s="145" t="n">
        <f aca="true">IFERROR(INDIRECT("'" &amp;$C30&amp; "'!" &amp;"g55"),0)</f>
        <v>0</v>
      </c>
      <c r="AT30" s="145" t="n">
        <f aca="true">IFERROR(INDIRECT("'" &amp;$C30&amp; "'!" &amp;"g56"),0)</f>
        <v>0</v>
      </c>
      <c r="AU30" s="145" t="n">
        <f aca="true">IFERROR(INDIRECT("'" &amp;$C30&amp; "'!" &amp;"g57"),0)</f>
        <v>0</v>
      </c>
      <c r="AV30" s="145" t="n">
        <f aca="true">IFERROR(INDIRECT("'" &amp;$C30&amp; "'!" &amp;"g60"),0)</f>
        <v>363</v>
      </c>
      <c r="AW30" s="145" t="n">
        <f aca="true">IFERROR(INDIRECT("'" &amp;$C30&amp; "'!" &amp;"g61"),0)</f>
        <v>268</v>
      </c>
      <c r="AX30" s="145" t="n">
        <f aca="true">IFERROR(INDIRECT("'" &amp;$C30&amp; "'!" &amp;"g62"),0)</f>
        <v>0</v>
      </c>
      <c r="AY30" s="145" t="n">
        <f aca="true">IFERROR(INDIRECT("'" &amp;$C30&amp; "'!" &amp;"i60"),0)</f>
        <v>4</v>
      </c>
      <c r="AZ30" s="145" t="n">
        <f aca="true">IFERROR(INDIRECT("'" &amp;$C30&amp; "'!" &amp;"i61"),0)</f>
        <v>4</v>
      </c>
      <c r="BA30" s="145" t="n">
        <f aca="true">IFERROR(INDIRECT("'" &amp;$C30&amp; "'!" &amp;"i62"),0)</f>
        <v>0</v>
      </c>
      <c r="BB30" s="145" t="n">
        <f aca="true">IFERROR(INDIRECT("'" &amp;$C30&amp; "'!" &amp;"g66"),0)</f>
        <v>0</v>
      </c>
      <c r="BC30" s="145" t="n">
        <f aca="true">IFERROR(INDIRECT("'" &amp;$C30&amp; "'!" &amp;"g67"),0)</f>
        <v>0</v>
      </c>
      <c r="BD30" s="145" t="n">
        <f aca="true">IFERROR(INDIRECT("'" &amp;$C30&amp; "'!" &amp;"g69"),0)</f>
        <v>0</v>
      </c>
      <c r="BE30" s="145" t="n">
        <f aca="true">IFERROR(INDIRECT("'" &amp;$C30&amp; "'!" &amp;"g70"),0)</f>
        <v>0</v>
      </c>
      <c r="BF30" s="145" t="n">
        <f aca="true">IFERROR(INDIRECT("'" &amp;$C30&amp; "'!" &amp;"e73"),0)</f>
        <v>39436</v>
      </c>
      <c r="BG30" s="145" t="n">
        <f aca="true">IFERROR(INDIRECT("'" &amp;$C30&amp; "'!" &amp;"e74"),0)</f>
        <v>466.156</v>
      </c>
      <c r="BH30" s="145" t="n">
        <f aca="true">IFERROR(INDIRECT("'" &amp;$C30&amp; "'!" &amp;"e75"),0)</f>
        <v>386.556</v>
      </c>
      <c r="BI30" s="145" t="n">
        <f aca="true">IFERROR(INDIRECT("'" &amp;$C30&amp; "'!" &amp;"e76"),0)</f>
        <v>1549.956</v>
      </c>
      <c r="BJ30" s="145" t="n">
        <f aca="true">IFERROR(INDIRECT("'" &amp;$C30&amp; "'!" &amp;"e77"),0)</f>
        <v>1278</v>
      </c>
      <c r="BK30" s="145" t="n">
        <f aca="true">IFERROR(INDIRECT("'" &amp;$C30&amp; "'!" &amp;"e78"),0)</f>
        <v>63</v>
      </c>
      <c r="BL30" s="145" t="n">
        <f aca="true">IFERROR(INDIRECT("'" &amp;$C30&amp; "'!" &amp;"e79"),0)</f>
        <v>0</v>
      </c>
      <c r="BM30" s="145" t="n">
        <f aca="true">IFERROR(INDIRECT("'" &amp;$C30&amp; "'!" &amp;"e80"),0)</f>
        <v>0</v>
      </c>
      <c r="BN30" s="145" t="n">
        <f aca="true">IFERROR(INDIRECT("'" &amp;$C30&amp; "'!" &amp;"e81"),0)</f>
        <v>0</v>
      </c>
      <c r="BO30" s="145" t="n">
        <f aca="true">IFERROR(INDIRECT("'" &amp;$C30&amp; "'!" &amp;"e82"),0)</f>
        <v>0</v>
      </c>
      <c r="BP30" s="145" t="n">
        <f aca="true">IFERROR(INDIRECT("'" &amp;$C30&amp; "'!" &amp;"e83"),0)</f>
        <v>0</v>
      </c>
      <c r="BQ30" s="145" t="n">
        <f aca="true">IFERROR(INDIRECT("'" &amp;$C30&amp; "'!" &amp;"e84"),0)</f>
        <v>0</v>
      </c>
      <c r="BR30" s="145" t="n">
        <f aca="true">IFERROR(INDIRECT("'" &amp;$C30&amp; "'!" &amp;"e85"),0)</f>
        <v>0</v>
      </c>
      <c r="BS30" s="145" t="n">
        <f aca="true">IFERROR(INDIRECT("'" &amp;$C30&amp; "'!" &amp;"e86"),0)</f>
        <v>0</v>
      </c>
      <c r="BT30" s="145" t="n">
        <f aca="true">IFERROR(INDIRECT("'" &amp;$C30&amp; "'!" &amp;"e87"),0)</f>
        <v>0</v>
      </c>
      <c r="BU30" s="145" t="n">
        <f aca="true">IFERROR(INDIRECT("'" &amp;$C30&amp; "'!" &amp;"e88"),0)</f>
        <v>0</v>
      </c>
      <c r="BV30" s="145" t="n">
        <f aca="true">IFERROR(INDIRECT("'" &amp;$C30&amp; "'!" &amp;"e89"),0)</f>
        <v>0</v>
      </c>
      <c r="BW30" s="145" t="n">
        <f aca="true">IFERROR(INDIRECT("'" &amp;$C30&amp; "'!" &amp;"e90"),0)</f>
        <v>0</v>
      </c>
      <c r="BX30" s="145" t="n">
        <f aca="true">IFERROR(INDIRECT("'" &amp;$C30&amp; "'!" &amp;"e91"),0)</f>
        <v>0</v>
      </c>
      <c r="BY30" s="145" t="n">
        <f aca="true">IFERROR(INDIRECT("'" &amp;$C30&amp; "'!" &amp;"e92"),0)</f>
        <v>0</v>
      </c>
      <c r="BZ30" s="145" t="n">
        <f aca="true">IFERROR(INDIRECT("'" &amp;$C30&amp; "'!" &amp;"h73"),0)</f>
        <v>0</v>
      </c>
      <c r="CA30" s="145" t="n">
        <f aca="true">IFERROR(INDIRECT("'" &amp;$C30&amp; "'!" &amp;"h74"),0)</f>
        <v>0</v>
      </c>
      <c r="CB30" s="145" t="n">
        <f aca="true">IFERROR(INDIRECT("'" &amp;$C30&amp; "'!" &amp;"h75"),0)</f>
        <v>0</v>
      </c>
      <c r="CC30" s="145" t="n">
        <f aca="true">IFERROR(INDIRECT("'" &amp;$C30&amp; "'!" &amp;"h76"),0)</f>
        <v>0</v>
      </c>
      <c r="CD30" s="145" t="n">
        <f aca="true">IFERROR(INDIRECT("'" &amp;$C30&amp; "'!" &amp;"h77"),0)</f>
        <v>0</v>
      </c>
      <c r="CE30" s="145" t="n">
        <f aca="true">IFERROR(INDIRECT("'" &amp;$C30&amp; "'!" &amp;"h78"),0)</f>
        <v>0</v>
      </c>
      <c r="CF30" s="145" t="n">
        <f aca="true">IFERROR(INDIRECT("'" &amp;$C30&amp; "'!" &amp;"h79"),0)</f>
        <v>0</v>
      </c>
      <c r="CG30" s="145" t="n">
        <f aca="true">IFERROR(INDIRECT("'" &amp;$C30&amp; "'!" &amp;"h80"),0)</f>
        <v>0</v>
      </c>
      <c r="CH30" s="145" t="n">
        <f aca="true">IFERROR(INDIRECT("'" &amp;$C30&amp; "'!" &amp;"h81"),0)</f>
        <v>0</v>
      </c>
      <c r="CI30" s="145" t="n">
        <f aca="true">IFERROR(INDIRECT("'" &amp;$C30&amp; "'!" &amp;"h82"),0)</f>
        <v>0</v>
      </c>
      <c r="CJ30" s="145" t="n">
        <f aca="true">IFERROR(INDIRECT("'" &amp;$C30&amp; "'!" &amp;"h83"),0)</f>
        <v>0</v>
      </c>
      <c r="CK30" s="145" t="n">
        <f aca="true">IFERROR(INDIRECT("'" &amp;$C30&amp; "'!" &amp;"h84"),0)</f>
        <v>0</v>
      </c>
      <c r="CL30" s="145" t="n">
        <f aca="true">IFERROR(INDIRECT("'" &amp;$C30&amp; "'!" &amp;"h85"),0)</f>
        <v>1320.7</v>
      </c>
      <c r="CM30" s="145" t="n">
        <f aca="true">IFERROR(INDIRECT("'" &amp;$C30&amp; "'!" &amp;"h86"),0)</f>
        <v>76.419</v>
      </c>
      <c r="CN30" s="145" t="n">
        <f aca="true">IFERROR(INDIRECT("'" &amp;$C30&amp; "'!" &amp;"h87"),0)</f>
        <v>0</v>
      </c>
      <c r="CO30" s="145" t="n">
        <f aca="true">IFERROR(INDIRECT("'" &amp;$C30&amp; "'!" &amp;"h88"),0)</f>
        <v>0</v>
      </c>
      <c r="CP30" s="145" t="n">
        <f aca="true">IFERROR(INDIRECT("'" &amp;$C30&amp; "'!" &amp;"h89"),0)</f>
        <v>0</v>
      </c>
      <c r="CQ30" s="145" t="n">
        <f aca="true">IFERROR(INDIRECT("'" &amp;$C30&amp; "'!" &amp;"h90"),0)</f>
        <v>0</v>
      </c>
      <c r="CR30" s="145" t="n">
        <f aca="true">IFERROR(INDIRECT("'" &amp;$C30&amp; "'!" &amp;"h91"),0)</f>
        <v>0</v>
      </c>
      <c r="CS30" s="145" t="n">
        <f aca="true">IFERROR(INDIRECT("'" &amp;$C30&amp; "'!" &amp;"h92"),0)</f>
        <v>0</v>
      </c>
      <c r="CT30" s="146" t="str">
        <f aca="true">IFERROR(INDIRECT("'" &amp;$C30&amp; "'!" &amp;"b96"),0)</f>
        <v>МКУ "Центр культуры,отдыха и народного творчества"</v>
      </c>
      <c r="CU30" s="146" t="str">
        <f aca="true">IFERROR(INDIRECT("'" &amp;$C30&amp; "'!" &amp;"c96"),0)</f>
        <v>Энергосбережение и повышение энергетической эффективности в муниципальном казенном учреждении  «Центр культуры, отдыха и народного творчества»</v>
      </c>
      <c r="CV30" s="146" t="str">
        <f aca="true">IFERROR(INDIRECT("'" &amp;$C30&amp; "'!" &amp;"g96"),0)</f>
        <v>приказ директора от 03.03.2025 № 9</v>
      </c>
      <c r="CW30" s="146" t="n">
        <f aca="true">IFERROR(INDIRECT("'" &amp;$C30&amp; "'!" &amp;"h96"),0)</f>
        <v>2025</v>
      </c>
      <c r="CX30" s="146" t="n">
        <f aca="true">IFERROR(INDIRECT("'" &amp;$C30&amp; "'!" &amp;"i96"),0)</f>
        <v>2027</v>
      </c>
      <c r="CY30" s="146" t="n">
        <f aca="true">IFERROR(INDIRECT("'" &amp;$C30&amp; "'!" &amp;"j96"),0)</f>
        <v>3</v>
      </c>
      <c r="CZ30" s="146" t="str">
        <f aca="true">IFERROR(INDIRECT("'" &amp;$C30&amp; "'!" &amp;"k96"),0)</f>
        <v>да</v>
      </c>
      <c r="DA30" s="146" t="n">
        <f aca="true">IFERROR(INDIRECT("'" &amp;$C30&amp; "'!" &amp;"l96"),0)</f>
        <v>0</v>
      </c>
      <c r="DB30" s="146" t="n">
        <f aca="true">IFERROR(INDIRECT("'" &amp;$C30&amp; "'!" &amp;"m96"),0)</f>
        <v>0</v>
      </c>
      <c r="DC30" s="146" t="n">
        <f aca="true">IFERROR(INDIRECT("'" &amp;$C30&amp; "'!" &amp;"n96"),0)</f>
        <v>0</v>
      </c>
      <c r="DD30" s="146" t="n">
        <f aca="true">IFERROR(INDIRECT("'" &amp;$C30&amp; "'!" &amp;"o96"),0)</f>
        <v>0</v>
      </c>
      <c r="DE30" s="146" t="n">
        <f aca="true">IFERROR(INDIRECT("'" &amp;$C30&amp; "'!" &amp;"p96"),0)</f>
        <v>0</v>
      </c>
    </row>
    <row r="31" customFormat="false" ht="19.5" hidden="false" customHeight="true" outlineLevel="0" collapsed="false">
      <c r="A31" s="132"/>
      <c r="B31" s="143" t="str">
        <f aca="true">IF(C31=0,"",IFERROR(INDIRECT("'"&amp;$C31&amp;"'!"&amp;"C5"),"Некорректное название листа"))</f>
        <v>Отдел координации социальной сферы администрации Савинского муниципального района</v>
      </c>
      <c r="C31" s="144" t="s">
        <v>259</v>
      </c>
      <c r="D31" s="145" t="n">
        <f aca="true">IFERROR(INDIRECT("'"&amp;$C31&amp;"'!"&amp;"c6"),0)</f>
        <v>3711052040</v>
      </c>
      <c r="E31" s="145" t="str">
        <f aca="true">IFERROR(INDIRECT("'" &amp;$C31&amp; "'!" &amp;"c7"),0)</f>
        <v>Ивановская область,Савинский район, п.Савино, ул.Первомайская, д.22</v>
      </c>
      <c r="F31" s="145" t="str">
        <f aca="true">IFERROR(INDIRECT("'" &amp;$C31&amp; "'!" &amp;"c10"),0)</f>
        <v>Семечкина Ольга Александровна</v>
      </c>
      <c r="G31" s="145" t="str">
        <f aca="true">IFERROR(INDIRECT("'" &amp;$C31&amp; "'!" &amp;"c11"),0)</f>
        <v>Начальник отдела</v>
      </c>
      <c r="H31" s="145" t="str">
        <f aca="true">IFERROR(INDIRECT("'" &amp;$C31&amp; "'!" &amp;"c12"),0)</f>
        <v>8(49356)9-45-25</v>
      </c>
      <c r="I31" s="145" t="str">
        <f aca="true">IFERROR(INDIRECT("'" &amp;$C31&amp; "'!" &amp;"c13"),0)</f>
        <v>otdel.koordinatsii@yandex.ru</v>
      </c>
      <c r="J31" s="145" t="n">
        <f aca="true">IFERROR(INDIRECT("'" &amp;$C31&amp; "'!" &amp;"c15"),0)</f>
        <v>0</v>
      </c>
      <c r="K31" s="145" t="n">
        <f aca="true">IFERROR(INDIRECT("'" &amp;$C31&amp; "'!" &amp;"c16"),0)</f>
        <v>0</v>
      </c>
      <c r="L31" s="145" t="n">
        <f aca="true">IFERROR(INDIRECT("'" &amp;$C31&amp; "'!" &amp;"c17"),0)</f>
        <v>0</v>
      </c>
      <c r="M31" s="145" t="str">
        <f aca="true">IFERROR(INDIRECT("'" &amp;$C31&amp; "'!" &amp;"c19"),0)</f>
        <v>Егорова Алиса Андреевна</v>
      </c>
      <c r="N31" s="145" t="str">
        <f aca="true">IFERROR(INDIRECT("'" &amp;$C31&amp; "'!" &amp;"c20"),0)</f>
        <v>главный специалист</v>
      </c>
      <c r="O31" s="145" t="str">
        <f aca="true">IFERROR(INDIRECT("'" &amp;$C31&amp; "'!" &amp;"c21"),0)</f>
        <v>8(49356)9-13-96</v>
      </c>
      <c r="P31" s="145" t="str">
        <f aca="true">IFERROR(INDIRECT("'" &amp;$C31&amp; "'!" &amp;"c22"),0)</f>
        <v>otdel.koordinatsii@yandex.ru</v>
      </c>
      <c r="Q31" s="145" t="n">
        <f aca="true">IFERROR(INDIRECT("'" &amp;$C31&amp; "'!" &amp;"g25"),0)</f>
        <v>1</v>
      </c>
      <c r="R31" s="145" t="n">
        <f aca="true">IFERROR(INDIRECT("'" &amp;$C31&amp; "'!" &amp;"g26"),0)</f>
        <v>1</v>
      </c>
      <c r="S31" s="145" t="n">
        <f aca="true">IFERROR(INDIRECT("'" &amp;$C31&amp; "'!" &amp;"g27"),0)</f>
        <v>0</v>
      </c>
      <c r="T31" s="145" t="n">
        <f aca="true">IFERROR(INDIRECT("'" &amp;$C31&amp; "'!" &amp;"g28"),0)</f>
        <v>0</v>
      </c>
      <c r="U31" s="145" t="n">
        <f aca="true">IFERROR(INDIRECT("'" &amp;$C31&amp; "'!" &amp;"g29"),0)</f>
        <v>0</v>
      </c>
      <c r="V31" s="145" t="n">
        <f aca="true">IFERROR(INDIRECT("'" &amp;$C31&amp; "'!" &amp;"g30"),0)</f>
        <v>0</v>
      </c>
      <c r="W31" s="145" t="n">
        <f aca="true">IFERROR(INDIRECT("'" &amp;$C31&amp; "'!" &amp;"g31"),0)</f>
        <v>0</v>
      </c>
      <c r="X31" s="145" t="n">
        <f aca="true">IFERROR(INDIRECT("'" &amp;$C31&amp; "'!" &amp;"g32"),0)</f>
        <v>0</v>
      </c>
      <c r="Y31" s="145" t="n">
        <f aca="true">IFERROR(INDIRECT("'" &amp;$C31&amp; "'!" &amp;"g33"),0)</f>
        <v>7</v>
      </c>
      <c r="Z31" s="145" t="n">
        <f aca="true">IFERROR(INDIRECT("'" &amp;$C31&amp; "'!" &amp;"g34"),0)</f>
        <v>0</v>
      </c>
      <c r="AA31" s="145" t="n">
        <f aca="true">IFERROR(INDIRECT("'" &amp;$C31&amp; "'!" &amp;"g35"),0)</f>
        <v>0</v>
      </c>
      <c r="AB31" s="145" t="n">
        <f aca="true">IFERROR(INDIRECT("'" &amp;$C31&amp; "'!" &amp;"g36"),0)</f>
        <v>1</v>
      </c>
      <c r="AC31" s="145" t="n">
        <f aca="true">IFERROR(INDIRECT("'" &amp;$C31&amp; "'!" &amp;"g37"),0)</f>
        <v>1</v>
      </c>
      <c r="AD31" s="145" t="n">
        <f aca="true">IFERROR(INDIRECT("'" &amp;$C31&amp; "'!" &amp;"g38"),0)</f>
        <v>1</v>
      </c>
      <c r="AE31" s="145" t="n">
        <f aca="true">IFERROR(INDIRECT("'" &amp;$C31&amp; "'!" &amp;"g42"),0)</f>
        <v>0</v>
      </c>
      <c r="AF31" s="145" t="n">
        <f aca="true">IFERROR(INDIRECT("'" &amp;$C31&amp; "'!" &amp;"g43"),0)</f>
        <v>0</v>
      </c>
      <c r="AG31" s="145" t="n">
        <f aca="true">IFERROR(INDIRECT("'"&amp;$C31&amp;"'!"&amp;"g46"),0)</f>
        <v>0</v>
      </c>
      <c r="AH31" s="145" t="n">
        <f aca="true">IFERROR(INDIRECT("'"&amp;$C31&amp;"'!"&amp;"g47"),0)</f>
        <v>0</v>
      </c>
      <c r="AI31" s="145" t="n">
        <f aca="true">IFERROR(INDIRECT("'"&amp;$C31&amp;"'!"&amp;"g48"),0)</f>
        <v>0</v>
      </c>
      <c r="AJ31" s="145" t="n">
        <f aca="true">IFERROR(INDIRECT("'"&amp;$C31&amp;"'!"&amp;"g49"),0)</f>
        <v>0</v>
      </c>
      <c r="AK31" s="145" t="n">
        <f aca="true">IFERROR(INDIRECT("'"&amp;$C31&amp;"'!"&amp;"g50"),0)</f>
        <v>0</v>
      </c>
      <c r="AL31" s="145" t="n">
        <f aca="true">IFERROR(INDIRECT("'" &amp;$C31&amp; "'!" &amp;"i46"),0)</f>
        <v>0</v>
      </c>
      <c r="AM31" s="145" t="n">
        <f aca="true">IFERROR(INDIRECT("'" &amp;$C31&amp; "'!" &amp;"i47"),0)</f>
        <v>0</v>
      </c>
      <c r="AN31" s="145" t="n">
        <f aca="true">IFERROR(INDIRECT("'" &amp;$C31&amp; "'!" &amp;"i48"),0)</f>
        <v>0</v>
      </c>
      <c r="AO31" s="145" t="n">
        <f aca="true">IFERROR(INDIRECT("'" &amp;$C31&amp; "'!" &amp;"i49"),0)</f>
        <v>0</v>
      </c>
      <c r="AP31" s="145" t="n">
        <f aca="true">IFERROR(INDIRECT("'" &amp;$C31&amp; "'!" &amp;"i50"),0)</f>
        <v>0</v>
      </c>
      <c r="AQ31" s="145" t="n">
        <f aca="true">IFERROR(INDIRECT("'" &amp;$C31&amp; "'!" &amp;"g53"),0)</f>
        <v>0</v>
      </c>
      <c r="AR31" s="145" t="n">
        <f aca="true">IFERROR(INDIRECT("'" &amp;$C31&amp; "'!" &amp;"g54"),0)</f>
        <v>0</v>
      </c>
      <c r="AS31" s="145" t="n">
        <f aca="true">IFERROR(INDIRECT("'" &amp;$C31&amp; "'!" &amp;"g55"),0)</f>
        <v>0</v>
      </c>
      <c r="AT31" s="145" t="n">
        <f aca="true">IFERROR(INDIRECT("'" &amp;$C31&amp; "'!" &amp;"g56"),0)</f>
        <v>0</v>
      </c>
      <c r="AU31" s="145" t="n">
        <f aca="true">IFERROR(INDIRECT("'" &amp;$C31&amp; "'!" &amp;"g57"),0)</f>
        <v>0</v>
      </c>
      <c r="AV31" s="145" t="n">
        <f aca="true">IFERROR(INDIRECT("'" &amp;$C31&amp; "'!" &amp;"g60"),0)</f>
        <v>0</v>
      </c>
      <c r="AW31" s="145" t="n">
        <f aca="true">IFERROR(INDIRECT("'" &amp;$C31&amp; "'!" &amp;"g61"),0)</f>
        <v>0</v>
      </c>
      <c r="AX31" s="145" t="n">
        <f aca="true">IFERROR(INDIRECT("'" &amp;$C31&amp; "'!" &amp;"g62"),0)</f>
        <v>0</v>
      </c>
      <c r="AY31" s="145" t="n">
        <f aca="true">IFERROR(INDIRECT("'" &amp;$C31&amp; "'!" &amp;"i60"),0)</f>
        <v>0</v>
      </c>
      <c r="AZ31" s="145" t="n">
        <f aca="true">IFERROR(INDIRECT("'" &amp;$C31&amp; "'!" &amp;"i61"),0)</f>
        <v>0</v>
      </c>
      <c r="BA31" s="145" t="n">
        <f aca="true">IFERROR(INDIRECT("'" &amp;$C31&amp; "'!" &amp;"i62"),0)</f>
        <v>0</v>
      </c>
      <c r="BB31" s="145" t="n">
        <f aca="true">IFERROR(INDIRECT("'" &amp;$C31&amp; "'!" &amp;"g66"),0)</f>
        <v>0</v>
      </c>
      <c r="BC31" s="145" t="n">
        <f aca="true">IFERROR(INDIRECT("'" &amp;$C31&amp; "'!" &amp;"g67"),0)</f>
        <v>0</v>
      </c>
      <c r="BD31" s="145" t="n">
        <f aca="true">IFERROR(INDIRECT("'" &amp;$C31&amp; "'!" &amp;"g69"),0)</f>
        <v>0</v>
      </c>
      <c r="BE31" s="145" t="n">
        <f aca="true">IFERROR(INDIRECT("'" &amp;$C31&amp; "'!" &amp;"g70"),0)</f>
        <v>0</v>
      </c>
      <c r="BF31" s="145" t="n">
        <f aca="true">IFERROR(INDIRECT("'" &amp;$C31&amp; "'!" &amp;"e73"),0)</f>
        <v>0</v>
      </c>
      <c r="BG31" s="145" t="n">
        <f aca="true">IFERROR(INDIRECT("'" &amp;$C31&amp; "'!" &amp;"e74"),0)</f>
        <v>0</v>
      </c>
      <c r="BH31" s="145" t="n">
        <f aca="true">IFERROR(INDIRECT("'" &amp;$C31&amp; "'!" &amp;"e75"),0)</f>
        <v>0</v>
      </c>
      <c r="BI31" s="145" t="n">
        <f aca="true">IFERROR(INDIRECT("'" &amp;$C31&amp; "'!" &amp;"e76"),0)</f>
        <v>0</v>
      </c>
      <c r="BJ31" s="145" t="n">
        <f aca="true">IFERROR(INDIRECT("'" &amp;$C31&amp; "'!" &amp;"e77"),0)</f>
        <v>0</v>
      </c>
      <c r="BK31" s="145" t="n">
        <f aca="true">IFERROR(INDIRECT("'" &amp;$C31&amp; "'!" &amp;"e78"),0)</f>
        <v>0</v>
      </c>
      <c r="BL31" s="145" t="n">
        <f aca="true">IFERROR(INDIRECT("'" &amp;$C31&amp; "'!" &amp;"e79"),0)</f>
        <v>0</v>
      </c>
      <c r="BM31" s="145" t="n">
        <f aca="true">IFERROR(INDIRECT("'" &amp;$C31&amp; "'!" &amp;"e80"),0)</f>
        <v>0</v>
      </c>
      <c r="BN31" s="145" t="n">
        <f aca="true">IFERROR(INDIRECT("'" &amp;$C31&amp; "'!" &amp;"e81"),0)</f>
        <v>0</v>
      </c>
      <c r="BO31" s="145" t="n">
        <f aca="true">IFERROR(INDIRECT("'" &amp;$C31&amp; "'!" &amp;"e82"),0)</f>
        <v>0</v>
      </c>
      <c r="BP31" s="145" t="n">
        <f aca="true">IFERROR(INDIRECT("'" &amp;$C31&amp; "'!" &amp;"e83"),0)</f>
        <v>0</v>
      </c>
      <c r="BQ31" s="145" t="n">
        <f aca="true">IFERROR(INDIRECT("'" &amp;$C31&amp; "'!" &amp;"e84"),0)</f>
        <v>0</v>
      </c>
      <c r="BR31" s="145" t="n">
        <f aca="true">IFERROR(INDIRECT("'" &amp;$C31&amp; "'!" &amp;"e85"),0)</f>
        <v>0</v>
      </c>
      <c r="BS31" s="145" t="n">
        <f aca="true">IFERROR(INDIRECT("'" &amp;$C31&amp; "'!" &amp;"e86"),0)</f>
        <v>0</v>
      </c>
      <c r="BT31" s="145" t="n">
        <f aca="true">IFERROR(INDIRECT("'" &amp;$C31&amp; "'!" &amp;"e87"),0)</f>
        <v>0</v>
      </c>
      <c r="BU31" s="145" t="n">
        <f aca="true">IFERROR(INDIRECT("'" &amp;$C31&amp; "'!" &amp;"e88"),0)</f>
        <v>0</v>
      </c>
      <c r="BV31" s="145" t="n">
        <f aca="true">IFERROR(INDIRECT("'" &amp;$C31&amp; "'!" &amp;"e89"),0)</f>
        <v>0</v>
      </c>
      <c r="BW31" s="145" t="n">
        <f aca="true">IFERROR(INDIRECT("'" &amp;$C31&amp; "'!" &amp;"e90"),0)</f>
        <v>0</v>
      </c>
      <c r="BX31" s="145" t="n">
        <f aca="true">IFERROR(INDIRECT("'" &amp;$C31&amp; "'!" &amp;"e91"),0)</f>
        <v>0</v>
      </c>
      <c r="BY31" s="145" t="n">
        <f aca="true">IFERROR(INDIRECT("'" &amp;$C31&amp; "'!" &amp;"e92"),0)</f>
        <v>0</v>
      </c>
      <c r="BZ31" s="145" t="n">
        <f aca="true">IFERROR(INDIRECT("'" &amp;$C31&amp; "'!" &amp;"h73"),0)</f>
        <v>0</v>
      </c>
      <c r="CA31" s="145" t="n">
        <f aca="true">IFERROR(INDIRECT("'" &amp;$C31&amp; "'!" &amp;"h74"),0)</f>
        <v>0</v>
      </c>
      <c r="CB31" s="145" t="n">
        <f aca="true">IFERROR(INDIRECT("'" &amp;$C31&amp; "'!" &amp;"h75"),0)</f>
        <v>0</v>
      </c>
      <c r="CC31" s="145" t="n">
        <f aca="true">IFERROR(INDIRECT("'" &amp;$C31&amp; "'!" &amp;"h76"),0)</f>
        <v>0</v>
      </c>
      <c r="CD31" s="145" t="n">
        <f aca="true">IFERROR(INDIRECT("'" &amp;$C31&amp; "'!" &amp;"h77"),0)</f>
        <v>0</v>
      </c>
      <c r="CE31" s="145" t="n">
        <f aca="true">IFERROR(INDIRECT("'" &amp;$C31&amp; "'!" &amp;"h78"),0)</f>
        <v>0</v>
      </c>
      <c r="CF31" s="145" t="n">
        <f aca="true">IFERROR(INDIRECT("'" &amp;$C31&amp; "'!" &amp;"h79"),0)</f>
        <v>0</v>
      </c>
      <c r="CG31" s="145" t="n">
        <f aca="true">IFERROR(INDIRECT("'" &amp;$C31&amp; "'!" &amp;"h80"),0)</f>
        <v>0</v>
      </c>
      <c r="CH31" s="145" t="n">
        <f aca="true">IFERROR(INDIRECT("'" &amp;$C31&amp; "'!" &amp;"h81"),0)</f>
        <v>0</v>
      </c>
      <c r="CI31" s="145" t="n">
        <f aca="true">IFERROR(INDIRECT("'" &amp;$C31&amp; "'!" &amp;"h82"),0)</f>
        <v>0</v>
      </c>
      <c r="CJ31" s="145" t="n">
        <f aca="true">IFERROR(INDIRECT("'" &amp;$C31&amp; "'!" &amp;"h83"),0)</f>
        <v>0</v>
      </c>
      <c r="CK31" s="145" t="n">
        <f aca="true">IFERROR(INDIRECT("'" &amp;$C31&amp; "'!" &amp;"h84"),0)</f>
        <v>0</v>
      </c>
      <c r="CL31" s="145" t="n">
        <f aca="true">IFERROR(INDIRECT("'" &amp;$C31&amp; "'!" &amp;"h85"),0)</f>
        <v>0</v>
      </c>
      <c r="CM31" s="145" t="n">
        <f aca="true">IFERROR(INDIRECT("'" &amp;$C31&amp; "'!" &amp;"h86"),0)</f>
        <v>0</v>
      </c>
      <c r="CN31" s="145" t="n">
        <f aca="true">IFERROR(INDIRECT("'" &amp;$C31&amp; "'!" &amp;"h87"),0)</f>
        <v>0</v>
      </c>
      <c r="CO31" s="145" t="n">
        <f aca="true">IFERROR(INDIRECT("'" &amp;$C31&amp; "'!" &amp;"h88"),0)</f>
        <v>0</v>
      </c>
      <c r="CP31" s="145" t="n">
        <f aca="true">IFERROR(INDIRECT("'" &amp;$C31&amp; "'!" &amp;"h89"),0)</f>
        <v>0</v>
      </c>
      <c r="CQ31" s="145" t="n">
        <f aca="true">IFERROR(INDIRECT("'" &amp;$C31&amp; "'!" &amp;"h90"),0)</f>
        <v>0</v>
      </c>
      <c r="CR31" s="145" t="n">
        <f aca="true">IFERROR(INDIRECT("'" &amp;$C31&amp; "'!" &amp;"h91"),0)</f>
        <v>0</v>
      </c>
      <c r="CS31" s="145" t="n">
        <f aca="true">IFERROR(INDIRECT("'" &amp;$C31&amp; "'!" &amp;"h92"),0)</f>
        <v>0</v>
      </c>
      <c r="CT31" s="146" t="str">
        <f aca="true">IFERROR(INDIRECT("'" &amp;$C31&amp; "'!" &amp;"b96"),0)</f>
        <v>Отдел координации социальной сферы администрации Савинского муниципального района</v>
      </c>
      <c r="CU31" s="146" t="str">
        <f aca="true">IFERROR(INDIRECT("'" &amp;$C31&amp; "'!" &amp;"c96"),0)</f>
        <v>Энергосбережение и повышение энергетической эффективности отдела координации социальной сферы администрации Савинского муниципального района Ивановской области</v>
      </c>
      <c r="CV31" s="146" t="str">
        <f aca="true">IFERROR(INDIRECT("'" &amp;$C31&amp; "'!" &amp;"g96"),0)</f>
        <v>постановление администрации Савинского МР от 12.03.2025 № 20</v>
      </c>
      <c r="CW31" s="146" t="n">
        <f aca="true">IFERROR(INDIRECT("'" &amp;$C31&amp; "'!" &amp;"h96"),0)</f>
        <v>2025</v>
      </c>
      <c r="CX31" s="146" t="n">
        <f aca="true">IFERROR(INDIRECT("'" &amp;$C31&amp; "'!" &amp;"i96"),0)</f>
        <v>2029</v>
      </c>
      <c r="CY31" s="146" t="n">
        <f aca="true">IFERROR(INDIRECT("'" &amp;$C31&amp; "'!" &amp;"j96"),0)</f>
        <v>5</v>
      </c>
      <c r="CZ31" s="146" t="str">
        <f aca="true">IFERROR(INDIRECT("'" &amp;$C31&amp; "'!" &amp;"k96"),0)</f>
        <v>нет</v>
      </c>
      <c r="DA31" s="146" t="n">
        <f aca="true">IFERROR(INDIRECT("'" &amp;$C31&amp; "'!" &amp;"l96"),0)</f>
        <v>0</v>
      </c>
      <c r="DB31" s="146" t="n">
        <f aca="true">IFERROR(INDIRECT("'" &amp;$C31&amp; "'!" &amp;"m96"),0)</f>
        <v>0</v>
      </c>
      <c r="DC31" s="146" t="n">
        <f aca="true">IFERROR(INDIRECT("'" &amp;$C31&amp; "'!" &amp;"n96"),0)</f>
        <v>0</v>
      </c>
      <c r="DD31" s="146" t="n">
        <f aca="true">IFERROR(INDIRECT("'" &amp;$C31&amp; "'!" &amp;"o96"),0)</f>
        <v>0</v>
      </c>
      <c r="DE31" s="146" t="n">
        <f aca="true">IFERROR(INDIRECT("'" &amp;$C31&amp; "'!" &amp;"p96"),0)</f>
        <v>0</v>
      </c>
    </row>
    <row r="32" customFormat="false" ht="19.5" hidden="false" customHeight="true" outlineLevel="0" collapsed="false">
      <c r="A32" s="132"/>
      <c r="B32" s="143" t="str">
        <f aca="true">IF(C32=0,"",IFERROR(INDIRECT("'"&amp;$C32&amp;"'!"&amp;"C5"),"Некорректное название листа"))</f>
        <v>Отдел образования администрации Савинского муниципального района</v>
      </c>
      <c r="C32" s="144" t="s">
        <v>260</v>
      </c>
      <c r="D32" s="145" t="n">
        <f aca="true">IFERROR(INDIRECT("'"&amp;$C32&amp;"'!"&amp;"c6"),0)</f>
        <v>3722002080</v>
      </c>
      <c r="E32" s="145" t="str">
        <f aca="true">IFERROR(INDIRECT("'" &amp;$C32&amp; "'!" &amp;"c7"),0)</f>
        <v>155710 Ивановская область, Савинский район, п. Савино ул. Первомайская д. 22</v>
      </c>
      <c r="F32" s="145" t="str">
        <f aca="true">IFERROR(INDIRECT("'" &amp;$C32&amp; "'!" &amp;"c10"),0)</f>
        <v>Рябова Анна Сергеевна</v>
      </c>
      <c r="G32" s="145" t="str">
        <f aca="true">IFERROR(INDIRECT("'" &amp;$C32&amp; "'!" &amp;"c11"),0)</f>
        <v>Ведущий экономист</v>
      </c>
      <c r="H32" s="145" t="str">
        <f aca="true">IFERROR(INDIRECT("'" &amp;$C32&amp; "'!" &amp;"c12"),0)</f>
        <v>8(49356)9-13-31</v>
      </c>
      <c r="I32" s="145" t="str">
        <f aca="true">IFERROR(INDIRECT("'" &amp;$C32&amp; "'!" &amp;"c13"),0)</f>
        <v>savino_rayoo@ivreg.ru</v>
      </c>
      <c r="J32" s="145" t="n">
        <f aca="true">IFERROR(INDIRECT("'" &amp;$C32&amp; "'!" &amp;"c15"),0)</f>
        <v>0</v>
      </c>
      <c r="K32" s="145" t="n">
        <f aca="true">IFERROR(INDIRECT("'" &amp;$C32&amp; "'!" &amp;"c16"),0)</f>
        <v>0</v>
      </c>
      <c r="L32" s="145" t="n">
        <f aca="true">IFERROR(INDIRECT("'" &amp;$C32&amp; "'!" &amp;"c17"),0)</f>
        <v>0</v>
      </c>
      <c r="M32" s="145" t="str">
        <f aca="true">IFERROR(INDIRECT("'" &amp;$C32&amp; "'!" &amp;"c19"),0)</f>
        <v>Рябова Анна Сергеевна</v>
      </c>
      <c r="N32" s="145" t="str">
        <f aca="true">IFERROR(INDIRECT("'" &amp;$C32&amp; "'!" &amp;"c20"),0)</f>
        <v>Ведущий экономист</v>
      </c>
      <c r="O32" s="145" t="str">
        <f aca="true">IFERROR(INDIRECT("'" &amp;$C32&amp; "'!" &amp;"c21"),0)</f>
        <v>8(49356)9-13-31</v>
      </c>
      <c r="P32" s="145" t="str">
        <f aca="true">IFERROR(INDIRECT("'" &amp;$C32&amp; "'!" &amp;"c22"),0)</f>
        <v>savino_rayoo@ivreg.ru</v>
      </c>
      <c r="Q32" s="145" t="n">
        <f aca="true">IFERROR(INDIRECT("'" &amp;$C32&amp; "'!" &amp;"g25"),0)</f>
        <v>1</v>
      </c>
      <c r="R32" s="145" t="n">
        <f aca="true">IFERROR(INDIRECT("'" &amp;$C32&amp; "'!" &amp;"g26"),0)</f>
        <v>1</v>
      </c>
      <c r="S32" s="145" t="n">
        <f aca="true">IFERROR(INDIRECT("'" &amp;$C32&amp; "'!" &amp;"g27"),0)</f>
        <v>0</v>
      </c>
      <c r="T32" s="145" t="n">
        <f aca="true">IFERROR(INDIRECT("'" &amp;$C32&amp; "'!" &amp;"g28"),0)</f>
        <v>0</v>
      </c>
      <c r="U32" s="145" t="n">
        <f aca="true">IFERROR(INDIRECT("'" &amp;$C32&amp; "'!" &amp;"g29"),0)</f>
        <v>0</v>
      </c>
      <c r="V32" s="145" t="n">
        <f aca="true">IFERROR(INDIRECT("'" &amp;$C32&amp; "'!" &amp;"g30"),0)</f>
        <v>0</v>
      </c>
      <c r="W32" s="145" t="n">
        <f aca="true">IFERROR(INDIRECT("'" &amp;$C32&amp; "'!" &amp;"g31"),0)</f>
        <v>0</v>
      </c>
      <c r="X32" s="145" t="n">
        <f aca="true">IFERROR(INDIRECT("'" &amp;$C32&amp; "'!" &amp;"g32"),0)</f>
        <v>0</v>
      </c>
      <c r="Y32" s="145" t="n">
        <f aca="true">IFERROR(INDIRECT("'" &amp;$C32&amp; "'!" &amp;"g33"),0)</f>
        <v>19</v>
      </c>
      <c r="Z32" s="145" t="n">
        <f aca="true">IFERROR(INDIRECT("'" &amp;$C32&amp; "'!" &amp;"g34"),0)</f>
        <v>0</v>
      </c>
      <c r="AA32" s="145" t="n">
        <f aca="true">IFERROR(INDIRECT("'" &amp;$C32&amp; "'!" &amp;"g35"),0)</f>
        <v>0</v>
      </c>
      <c r="AB32" s="145" t="n">
        <f aca="true">IFERROR(INDIRECT("'" &amp;$C32&amp; "'!" &amp;"g36"),0)</f>
        <v>1</v>
      </c>
      <c r="AC32" s="145" t="n">
        <f aca="true">IFERROR(INDIRECT("'" &amp;$C32&amp; "'!" &amp;"g37"),0)</f>
        <v>1</v>
      </c>
      <c r="AD32" s="145" t="n">
        <f aca="true">IFERROR(INDIRECT("'" &amp;$C32&amp; "'!" &amp;"g38"),0)</f>
        <v>1</v>
      </c>
      <c r="AE32" s="145" t="n">
        <f aca="true">IFERROR(INDIRECT("'" &amp;$C32&amp; "'!" &amp;"g42"),0)</f>
        <v>0</v>
      </c>
      <c r="AF32" s="145" t="n">
        <f aca="true">IFERROR(INDIRECT("'" &amp;$C32&amp; "'!" &amp;"g43"),0)</f>
        <v>0</v>
      </c>
      <c r="AG32" s="145" t="n">
        <f aca="true">IFERROR(INDIRECT("'"&amp;$C32&amp;"'!"&amp;"g46"),0)</f>
        <v>0</v>
      </c>
      <c r="AH32" s="145" t="n">
        <f aca="true">IFERROR(INDIRECT("'"&amp;$C32&amp;"'!"&amp;"g47"),0)</f>
        <v>0</v>
      </c>
      <c r="AI32" s="145" t="n">
        <f aca="true">IFERROR(INDIRECT("'"&amp;$C32&amp;"'!"&amp;"g48"),0)</f>
        <v>0</v>
      </c>
      <c r="AJ32" s="145" t="n">
        <f aca="true">IFERROR(INDIRECT("'"&amp;$C32&amp;"'!"&amp;"g49"),0)</f>
        <v>0</v>
      </c>
      <c r="AK32" s="145" t="n">
        <f aca="true">IFERROR(INDIRECT("'"&amp;$C32&amp;"'!"&amp;"g50"),0)</f>
        <v>0</v>
      </c>
      <c r="AL32" s="145" t="n">
        <f aca="true">IFERROR(INDIRECT("'" &amp;$C32&amp; "'!" &amp;"i46"),0)</f>
        <v>0</v>
      </c>
      <c r="AM32" s="145" t="n">
        <f aca="true">IFERROR(INDIRECT("'" &amp;$C32&amp; "'!" &amp;"i47"),0)</f>
        <v>0</v>
      </c>
      <c r="AN32" s="145" t="n">
        <f aca="true">IFERROR(INDIRECT("'" &amp;$C32&amp; "'!" &amp;"i48"),0)</f>
        <v>0</v>
      </c>
      <c r="AO32" s="145" t="n">
        <f aca="true">IFERROR(INDIRECT("'" &amp;$C32&amp; "'!" &amp;"i49"),0)</f>
        <v>0</v>
      </c>
      <c r="AP32" s="145" t="n">
        <f aca="true">IFERROR(INDIRECT("'" &amp;$C32&amp; "'!" &amp;"i50"),0)</f>
        <v>0</v>
      </c>
      <c r="AQ32" s="145" t="n">
        <f aca="true">IFERROR(INDIRECT("'" &amp;$C32&amp; "'!" &amp;"g53"),0)</f>
        <v>0</v>
      </c>
      <c r="AR32" s="145" t="n">
        <f aca="true">IFERROR(INDIRECT("'" &amp;$C32&amp; "'!" &amp;"g54"),0)</f>
        <v>0</v>
      </c>
      <c r="AS32" s="145" t="n">
        <f aca="true">IFERROR(INDIRECT("'" &amp;$C32&amp; "'!" &amp;"g55"),0)</f>
        <v>0</v>
      </c>
      <c r="AT32" s="145" t="n">
        <f aca="true">IFERROR(INDIRECT("'" &amp;$C32&amp; "'!" &amp;"g56"),0)</f>
        <v>0</v>
      </c>
      <c r="AU32" s="145" t="n">
        <f aca="true">IFERROR(INDIRECT("'" &amp;$C32&amp; "'!" &amp;"g57"),0)</f>
        <v>0</v>
      </c>
      <c r="AV32" s="145" t="n">
        <f aca="true">IFERROR(INDIRECT("'" &amp;$C32&amp; "'!" &amp;"g60"),0)</f>
        <v>0</v>
      </c>
      <c r="AW32" s="145" t="n">
        <f aca="true">IFERROR(INDIRECT("'" &amp;$C32&amp; "'!" &amp;"g61"),0)</f>
        <v>0</v>
      </c>
      <c r="AX32" s="145" t="n">
        <f aca="true">IFERROR(INDIRECT("'" &amp;$C32&amp; "'!" &amp;"g62"),0)</f>
        <v>0</v>
      </c>
      <c r="AY32" s="145" t="n">
        <f aca="true">IFERROR(INDIRECT("'" &amp;$C32&amp; "'!" &amp;"i60"),0)</f>
        <v>0</v>
      </c>
      <c r="AZ32" s="145" t="n">
        <f aca="true">IFERROR(INDIRECT("'" &amp;$C32&amp; "'!" &amp;"i61"),0)</f>
        <v>0</v>
      </c>
      <c r="BA32" s="145" t="n">
        <f aca="true">IFERROR(INDIRECT("'" &amp;$C32&amp; "'!" &amp;"i62"),0)</f>
        <v>0</v>
      </c>
      <c r="BB32" s="145" t="n">
        <f aca="true">IFERROR(INDIRECT("'" &amp;$C32&amp; "'!" &amp;"g66"),0)</f>
        <v>0</v>
      </c>
      <c r="BC32" s="145" t="n">
        <f aca="true">IFERROR(INDIRECT("'" &amp;$C32&amp; "'!" &amp;"g67"),0)</f>
        <v>0</v>
      </c>
      <c r="BD32" s="145" t="n">
        <f aca="true">IFERROR(INDIRECT("'" &amp;$C32&amp; "'!" &amp;"g69"),0)</f>
        <v>0</v>
      </c>
      <c r="BE32" s="145" t="n">
        <f aca="true">IFERROR(INDIRECT("'" &amp;$C32&amp; "'!" &amp;"g70"),0)</f>
        <v>0</v>
      </c>
      <c r="BF32" s="145" t="n">
        <f aca="true">IFERROR(INDIRECT("'" &amp;$C32&amp; "'!" &amp;"e73"),0)</f>
        <v>0</v>
      </c>
      <c r="BG32" s="145" t="n">
        <f aca="true">IFERROR(INDIRECT("'" &amp;$C32&amp; "'!" &amp;"e74"),0)</f>
        <v>0</v>
      </c>
      <c r="BH32" s="145" t="n">
        <f aca="true">IFERROR(INDIRECT("'" &amp;$C32&amp; "'!" &amp;"e75"),0)</f>
        <v>0</v>
      </c>
      <c r="BI32" s="145" t="n">
        <f aca="true">IFERROR(INDIRECT("'" &amp;$C32&amp; "'!" &amp;"e76"),0)</f>
        <v>0</v>
      </c>
      <c r="BJ32" s="145" t="n">
        <f aca="true">IFERROR(INDIRECT("'" &amp;$C32&amp; "'!" &amp;"e77"),0)</f>
        <v>0</v>
      </c>
      <c r="BK32" s="145" t="n">
        <f aca="true">IFERROR(INDIRECT("'" &amp;$C32&amp; "'!" &amp;"e78"),0)</f>
        <v>0</v>
      </c>
      <c r="BL32" s="145" t="n">
        <f aca="true">IFERROR(INDIRECT("'" &amp;$C32&amp; "'!" &amp;"e79"),0)</f>
        <v>0</v>
      </c>
      <c r="BM32" s="145" t="n">
        <f aca="true">IFERROR(INDIRECT("'" &amp;$C32&amp; "'!" &amp;"e80"),0)</f>
        <v>0</v>
      </c>
      <c r="BN32" s="145" t="n">
        <f aca="true">IFERROR(INDIRECT("'" &amp;$C32&amp; "'!" &amp;"e81"),0)</f>
        <v>0</v>
      </c>
      <c r="BO32" s="145" t="n">
        <f aca="true">IFERROR(INDIRECT("'" &amp;$C32&amp; "'!" &amp;"e82"),0)</f>
        <v>0</v>
      </c>
      <c r="BP32" s="145" t="n">
        <f aca="true">IFERROR(INDIRECT("'" &amp;$C32&amp; "'!" &amp;"e83"),0)</f>
        <v>0</v>
      </c>
      <c r="BQ32" s="145" t="n">
        <f aca="true">IFERROR(INDIRECT("'" &amp;$C32&amp; "'!" &amp;"e84"),0)</f>
        <v>0</v>
      </c>
      <c r="BR32" s="145" t="n">
        <f aca="true">IFERROR(INDIRECT("'" &amp;$C32&amp; "'!" &amp;"e85"),0)</f>
        <v>0</v>
      </c>
      <c r="BS32" s="145" t="n">
        <f aca="true">IFERROR(INDIRECT("'" &amp;$C32&amp; "'!" &amp;"e86"),0)</f>
        <v>0</v>
      </c>
      <c r="BT32" s="145" t="n">
        <f aca="true">IFERROR(INDIRECT("'" &amp;$C32&amp; "'!" &amp;"e87"),0)</f>
        <v>0</v>
      </c>
      <c r="BU32" s="145" t="n">
        <f aca="true">IFERROR(INDIRECT("'" &amp;$C32&amp; "'!" &amp;"e88"),0)</f>
        <v>0</v>
      </c>
      <c r="BV32" s="145" t="n">
        <f aca="true">IFERROR(INDIRECT("'" &amp;$C32&amp; "'!" &amp;"e89"),0)</f>
        <v>0</v>
      </c>
      <c r="BW32" s="145" t="n">
        <f aca="true">IFERROR(INDIRECT("'" &amp;$C32&amp; "'!" &amp;"e90"),0)</f>
        <v>0</v>
      </c>
      <c r="BX32" s="145" t="n">
        <f aca="true">IFERROR(INDIRECT("'" &amp;$C32&amp; "'!" &amp;"e91"),0)</f>
        <v>0</v>
      </c>
      <c r="BY32" s="145" t="n">
        <f aca="true">IFERROR(INDIRECT("'" &amp;$C32&amp; "'!" &amp;"e92"),0)</f>
        <v>0</v>
      </c>
      <c r="BZ32" s="145" t="n">
        <f aca="true">IFERROR(INDIRECT("'" &amp;$C32&amp; "'!" &amp;"h73"),0)</f>
        <v>0</v>
      </c>
      <c r="CA32" s="145" t="n">
        <f aca="true">IFERROR(INDIRECT("'" &amp;$C32&amp; "'!" &amp;"h74"),0)</f>
        <v>0</v>
      </c>
      <c r="CB32" s="145" t="n">
        <f aca="true">IFERROR(INDIRECT("'" &amp;$C32&amp; "'!" &amp;"h75"),0)</f>
        <v>0</v>
      </c>
      <c r="CC32" s="145" t="n">
        <f aca="true">IFERROR(INDIRECT("'" &amp;$C32&amp; "'!" &amp;"h76"),0)</f>
        <v>0</v>
      </c>
      <c r="CD32" s="145" t="n">
        <f aca="true">IFERROR(INDIRECT("'" &amp;$C32&amp; "'!" &amp;"h77"),0)</f>
        <v>0</v>
      </c>
      <c r="CE32" s="145" t="n">
        <f aca="true">IFERROR(INDIRECT("'" &amp;$C32&amp; "'!" &amp;"h78"),0)</f>
        <v>0</v>
      </c>
      <c r="CF32" s="145" t="n">
        <f aca="true">IFERROR(INDIRECT("'" &amp;$C32&amp; "'!" &amp;"h79"),0)</f>
        <v>0</v>
      </c>
      <c r="CG32" s="145" t="n">
        <f aca="true">IFERROR(INDIRECT("'" &amp;$C32&amp; "'!" &amp;"h80"),0)</f>
        <v>0</v>
      </c>
      <c r="CH32" s="145" t="n">
        <f aca="true">IFERROR(INDIRECT("'" &amp;$C32&amp; "'!" &amp;"h81"),0)</f>
        <v>0</v>
      </c>
      <c r="CI32" s="145" t="n">
        <f aca="true">IFERROR(INDIRECT("'" &amp;$C32&amp; "'!" &amp;"h82"),0)</f>
        <v>0</v>
      </c>
      <c r="CJ32" s="145" t="n">
        <f aca="true">IFERROR(INDIRECT("'" &amp;$C32&amp; "'!" &amp;"h83"),0)</f>
        <v>0</v>
      </c>
      <c r="CK32" s="145" t="n">
        <f aca="true">IFERROR(INDIRECT("'" &amp;$C32&amp; "'!" &amp;"h84"),0)</f>
        <v>0</v>
      </c>
      <c r="CL32" s="145" t="n">
        <f aca="true">IFERROR(INDIRECT("'" &amp;$C32&amp; "'!" &amp;"h85"),0)</f>
        <v>0</v>
      </c>
      <c r="CM32" s="145" t="n">
        <f aca="true">IFERROR(INDIRECT("'" &amp;$C32&amp; "'!" &amp;"h86"),0)</f>
        <v>0</v>
      </c>
      <c r="CN32" s="145" t="n">
        <f aca="true">IFERROR(INDIRECT("'" &amp;$C32&amp; "'!" &amp;"h87"),0)</f>
        <v>0</v>
      </c>
      <c r="CO32" s="145" t="n">
        <f aca="true">IFERROR(INDIRECT("'" &amp;$C32&amp; "'!" &amp;"h88"),0)</f>
        <v>0</v>
      </c>
      <c r="CP32" s="145" t="n">
        <f aca="true">IFERROR(INDIRECT("'" &amp;$C32&amp; "'!" &amp;"h89"),0)</f>
        <v>0</v>
      </c>
      <c r="CQ32" s="145" t="n">
        <f aca="true">IFERROR(INDIRECT("'" &amp;$C32&amp; "'!" &amp;"h90"),0)</f>
        <v>0</v>
      </c>
      <c r="CR32" s="145" t="n">
        <f aca="true">IFERROR(INDIRECT("'" &amp;$C32&amp; "'!" &amp;"h91"),0)</f>
        <v>0</v>
      </c>
      <c r="CS32" s="145" t="n">
        <f aca="true">IFERROR(INDIRECT("'" &amp;$C32&amp; "'!" &amp;"h92"),0)</f>
        <v>0</v>
      </c>
      <c r="CT32" s="146" t="str">
        <f aca="true">IFERROR(INDIRECT("'" &amp;$C32&amp; "'!" &amp;"b96"),0)</f>
        <v>Отдел образования администрации Савинского муниципального района</v>
      </c>
      <c r="CU32" s="146" t="str">
        <f aca="true">IFERROR(INDIRECT("'" &amp;$C32&amp; "'!" &amp;"c96"),0)</f>
        <v>Энергосбережение и повышение энергетической эффективности отдела образования администрации Савинского муниципального района Ивановской области</v>
      </c>
      <c r="CV32" s="146" t="str">
        <f aca="true">IFERROR(INDIRECT("'" &amp;$C32&amp; "'!" &amp;"g96"),0)</f>
        <v>приказ начальника отдела образования от 03.02.2025 № 16/3</v>
      </c>
      <c r="CW32" s="146" t="n">
        <f aca="true">IFERROR(INDIRECT("'" &amp;$C32&amp; "'!" &amp;"h96"),0)</f>
        <v>2025</v>
      </c>
      <c r="CX32" s="146" t="n">
        <f aca="true">IFERROR(INDIRECT("'" &amp;$C32&amp; "'!" &amp;"i96"),0)</f>
        <v>2029</v>
      </c>
      <c r="CY32" s="146" t="n">
        <f aca="true">IFERROR(INDIRECT("'" &amp;$C32&amp; "'!" &amp;"j96"),0)</f>
        <v>5</v>
      </c>
      <c r="CZ32" s="146" t="n">
        <f aca="true">IFERROR(INDIRECT("'" &amp;$C32&amp; "'!" &amp;"k96"),0)</f>
        <v>0</v>
      </c>
      <c r="DA32" s="146" t="n">
        <f aca="true">IFERROR(INDIRECT("'" &amp;$C32&amp; "'!" &amp;"l96"),0)</f>
        <v>0</v>
      </c>
      <c r="DB32" s="146" t="n">
        <f aca="true">IFERROR(INDIRECT("'" &amp;$C32&amp; "'!" &amp;"m96"),0)</f>
        <v>0</v>
      </c>
      <c r="DC32" s="146" t="n">
        <f aca="true">IFERROR(INDIRECT("'" &amp;$C32&amp; "'!" &amp;"n96"),0)</f>
        <v>0</v>
      </c>
      <c r="DD32" s="146" t="n">
        <f aca="true">IFERROR(INDIRECT("'" &amp;$C32&amp; "'!" &amp;"o96"),0)</f>
        <v>0</v>
      </c>
      <c r="DE32" s="146" t="n">
        <f aca="true">IFERROR(INDIRECT("'" &amp;$C32&amp; "'!" &amp;"p96"),0)</f>
        <v>0</v>
      </c>
    </row>
    <row r="33" customFormat="false" ht="15.75" hidden="false" customHeight="true" outlineLevel="0" collapsed="false">
      <c r="A33" s="132"/>
      <c r="B33" s="143" t="str">
        <f aca="true">IF(C33=0,"",IFERROR(INDIRECT("'"&amp;$C33&amp;"'!"&amp;"C5"),"Некорректное название листа"))</f>
        <v>МУ Савинского Муниципального района МФЦ</v>
      </c>
      <c r="C33" s="144" t="s">
        <v>261</v>
      </c>
      <c r="D33" s="145" t="n">
        <f aca="true">IFERROR(INDIRECT("'"&amp;$C33&amp;"'!"&amp;"c6"),0)</f>
        <v>3711034997</v>
      </c>
      <c r="E33" s="145" t="str">
        <f aca="true">IFERROR(INDIRECT("'" &amp;$C33&amp; "'!" &amp;"c7"),0)</f>
        <v>155710, Ивановская область, Савинский район, поселок Савино, улица Первомайская, дом 22</v>
      </c>
      <c r="F33" s="145" t="str">
        <f aca="true">IFERROR(INDIRECT("'" &amp;$C33&amp; "'!" &amp;"c10"),0)</f>
        <v>Агальцова Ольга Николаевна</v>
      </c>
      <c r="G33" s="145" t="str">
        <f aca="true">IFERROR(INDIRECT("'" &amp;$C33&amp; "'!" &amp;"c11"),0)</f>
        <v>директор</v>
      </c>
      <c r="H33" s="145" t="str">
        <f aca="true">IFERROR(INDIRECT("'" &amp;$C33&amp; "'!" &amp;"c12"),0)</f>
        <v>8(49356)92720</v>
      </c>
      <c r="I33" s="145" t="str">
        <f aca="true">IFERROR(INDIRECT("'" &amp;$C33&amp; "'!" &amp;"c13"),0)</f>
        <v>savinomfc@yandex.ru</v>
      </c>
      <c r="J33" s="145" t="n">
        <f aca="true">IFERROR(INDIRECT("'" &amp;$C33&amp; "'!" &amp;"c15"),0)</f>
        <v>0</v>
      </c>
      <c r="K33" s="145" t="n">
        <f aca="true">IFERROR(INDIRECT("'" &amp;$C33&amp; "'!" &amp;"c16"),0)</f>
        <v>0</v>
      </c>
      <c r="L33" s="145" t="n">
        <f aca="true">IFERROR(INDIRECT("'" &amp;$C33&amp; "'!" &amp;"c17"),0)</f>
        <v>0</v>
      </c>
      <c r="M33" s="145" t="str">
        <f aca="true">IFERROR(INDIRECT("'" &amp;$C33&amp; "'!" &amp;"c19"),0)</f>
        <v>Агальцова Ольга Николаевна</v>
      </c>
      <c r="N33" s="145" t="str">
        <f aca="true">IFERROR(INDIRECT("'" &amp;$C33&amp; "'!" &amp;"c20"),0)</f>
        <v>директор</v>
      </c>
      <c r="O33" s="145" t="str">
        <f aca="true">IFERROR(INDIRECT("'" &amp;$C33&amp; "'!" &amp;"c21"),0)</f>
        <v>8(49356)92720</v>
      </c>
      <c r="P33" s="145" t="str">
        <f aca="true">IFERROR(INDIRECT("'" &amp;$C33&amp; "'!" &amp;"c22"),0)</f>
        <v>savinomfc@yandex.ru</v>
      </c>
      <c r="Q33" s="145" t="n">
        <f aca="true">IFERROR(INDIRECT("'" &amp;$C33&amp; "'!" &amp;"g25"),0)</f>
        <v>1</v>
      </c>
      <c r="R33" s="145" t="n">
        <f aca="true">IFERROR(INDIRECT("'" &amp;$C33&amp; "'!" &amp;"g26"),0)</f>
        <v>1</v>
      </c>
      <c r="S33" s="145" t="n">
        <f aca="true">IFERROR(INDIRECT("'" &amp;$C33&amp; "'!" &amp;"g27"),0)</f>
        <v>0</v>
      </c>
      <c r="T33" s="145" t="n">
        <f aca="true">IFERROR(INDIRECT("'" &amp;$C33&amp; "'!" &amp;"g28"),0)</f>
        <v>0</v>
      </c>
      <c r="U33" s="145" t="n">
        <f aca="true">IFERROR(INDIRECT("'" &amp;$C33&amp; "'!" &amp;"g29"),0)</f>
        <v>0</v>
      </c>
      <c r="V33" s="145" t="n">
        <f aca="true">IFERROR(INDIRECT("'" &amp;$C33&amp; "'!" &amp;"g30"),0)</f>
        <v>0</v>
      </c>
      <c r="W33" s="145" t="n">
        <f aca="true">IFERROR(INDIRECT("'" &amp;$C33&amp; "'!" &amp;"g31"),0)</f>
        <v>0</v>
      </c>
      <c r="X33" s="145" t="n">
        <f aca="true">IFERROR(INDIRECT("'" &amp;$C33&amp; "'!" &amp;"g32"),0)</f>
        <v>0</v>
      </c>
      <c r="Y33" s="145" t="n">
        <f aca="true">IFERROR(INDIRECT("'" &amp;$C33&amp; "'!" &amp;"g33"),0)</f>
        <v>6</v>
      </c>
      <c r="Z33" s="145" t="n">
        <f aca="true">IFERROR(INDIRECT("'" &amp;$C33&amp; "'!" &amp;"g34"),0)</f>
        <v>0</v>
      </c>
      <c r="AA33" s="145" t="n">
        <f aca="true">IFERROR(INDIRECT("'" &amp;$C33&amp; "'!" &amp;"g35"),0)</f>
        <v>0</v>
      </c>
      <c r="AB33" s="145" t="n">
        <f aca="true">IFERROR(INDIRECT("'" &amp;$C33&amp; "'!" &amp;"g36"),0)</f>
        <v>1</v>
      </c>
      <c r="AC33" s="145" t="n">
        <f aca="true">IFERROR(INDIRECT("'" &amp;$C33&amp; "'!" &amp;"g37"),0)</f>
        <v>1</v>
      </c>
      <c r="AD33" s="145" t="n">
        <f aca="true">IFERROR(INDIRECT("'" &amp;$C33&amp; "'!" &amp;"g38"),0)</f>
        <v>1</v>
      </c>
      <c r="AE33" s="145" t="n">
        <f aca="true">IFERROR(INDIRECT("'" &amp;$C33&amp; "'!" &amp;"g42"),0)</f>
        <v>0</v>
      </c>
      <c r="AF33" s="145" t="n">
        <f aca="true">IFERROR(INDIRECT("'" &amp;$C33&amp; "'!" &amp;"g43"),0)</f>
        <v>0</v>
      </c>
      <c r="AG33" s="145" t="n">
        <f aca="true">IFERROR(INDIRECT("'"&amp;$C33&amp;"'!"&amp;"g46"),0)</f>
        <v>0</v>
      </c>
      <c r="AH33" s="145" t="n">
        <f aca="true">IFERROR(INDIRECT("'"&amp;$C33&amp;"'!"&amp;"g47"),0)</f>
        <v>0</v>
      </c>
      <c r="AI33" s="145" t="n">
        <f aca="true">IFERROR(INDIRECT("'"&amp;$C33&amp;"'!"&amp;"g48"),0)</f>
        <v>0</v>
      </c>
      <c r="AJ33" s="145" t="n">
        <f aca="true">IFERROR(INDIRECT("'"&amp;$C33&amp;"'!"&amp;"g49"),0)</f>
        <v>0</v>
      </c>
      <c r="AK33" s="145" t="n">
        <f aca="true">IFERROR(INDIRECT("'"&amp;$C33&amp;"'!"&amp;"g50"),0)</f>
        <v>0</v>
      </c>
      <c r="AL33" s="145" t="n">
        <f aca="true">IFERROR(INDIRECT("'" &amp;$C33&amp; "'!" &amp;"i46"),0)</f>
        <v>0</v>
      </c>
      <c r="AM33" s="145" t="n">
        <f aca="true">IFERROR(INDIRECT("'" &amp;$C33&amp; "'!" &amp;"i47"),0)</f>
        <v>0</v>
      </c>
      <c r="AN33" s="145" t="n">
        <f aca="true">IFERROR(INDIRECT("'" &amp;$C33&amp; "'!" &amp;"i48"),0)</f>
        <v>0</v>
      </c>
      <c r="AO33" s="145" t="n">
        <f aca="true">IFERROR(INDIRECT("'" &amp;$C33&amp; "'!" &amp;"i49"),0)</f>
        <v>0</v>
      </c>
      <c r="AP33" s="145" t="n">
        <f aca="true">IFERROR(INDIRECT("'" &amp;$C33&amp; "'!" &amp;"i50"),0)</f>
        <v>0</v>
      </c>
      <c r="AQ33" s="145" t="n">
        <f aca="true">IFERROR(INDIRECT("'" &amp;$C33&amp; "'!" &amp;"g53"),0)</f>
        <v>0</v>
      </c>
      <c r="AR33" s="145" t="n">
        <f aca="true">IFERROR(INDIRECT("'" &amp;$C33&amp; "'!" &amp;"g54"),0)</f>
        <v>0</v>
      </c>
      <c r="AS33" s="145" t="n">
        <f aca="true">IFERROR(INDIRECT("'" &amp;$C33&amp; "'!" &amp;"g55"),0)</f>
        <v>0</v>
      </c>
      <c r="AT33" s="145" t="n">
        <f aca="true">IFERROR(INDIRECT("'" &amp;$C33&amp; "'!" &amp;"g56"),0)</f>
        <v>0</v>
      </c>
      <c r="AU33" s="145" t="n">
        <f aca="true">IFERROR(INDIRECT("'" &amp;$C33&amp; "'!" &amp;"g57"),0)</f>
        <v>0</v>
      </c>
      <c r="AV33" s="145" t="n">
        <f aca="true">IFERROR(INDIRECT("'" &amp;$C33&amp; "'!" &amp;"g60"),0)</f>
        <v>0</v>
      </c>
      <c r="AW33" s="145" t="n">
        <f aca="true">IFERROR(INDIRECT("'" &amp;$C33&amp; "'!" &amp;"g61"),0)</f>
        <v>0</v>
      </c>
      <c r="AX33" s="145" t="n">
        <f aca="true">IFERROR(INDIRECT("'" &amp;$C33&amp; "'!" &amp;"g62"),0)</f>
        <v>0</v>
      </c>
      <c r="AY33" s="145" t="n">
        <f aca="true">IFERROR(INDIRECT("'" &amp;$C33&amp; "'!" &amp;"i60"),0)</f>
        <v>0</v>
      </c>
      <c r="AZ33" s="145" t="n">
        <f aca="true">IFERROR(INDIRECT("'" &amp;$C33&amp; "'!" &amp;"i61"),0)</f>
        <v>0</v>
      </c>
      <c r="BA33" s="145" t="n">
        <f aca="true">IFERROR(INDIRECT("'" &amp;$C33&amp; "'!" &amp;"i62"),0)</f>
        <v>0</v>
      </c>
      <c r="BB33" s="145" t="n">
        <f aca="true">IFERROR(INDIRECT("'" &amp;$C33&amp; "'!" &amp;"g66"),0)</f>
        <v>0</v>
      </c>
      <c r="BC33" s="145" t="n">
        <f aca="true">IFERROR(INDIRECT("'" &amp;$C33&amp; "'!" &amp;"g67"),0)</f>
        <v>0</v>
      </c>
      <c r="BD33" s="145" t="n">
        <f aca="true">IFERROR(INDIRECT("'" &amp;$C33&amp; "'!" &amp;"g69"),0)</f>
        <v>0</v>
      </c>
      <c r="BE33" s="145" t="n">
        <f aca="true">IFERROR(INDIRECT("'" &amp;$C33&amp; "'!" &amp;"g70"),0)</f>
        <v>0</v>
      </c>
      <c r="BF33" s="145" t="n">
        <f aca="true">IFERROR(INDIRECT("'" &amp;$C33&amp; "'!" &amp;"e73"),0)</f>
        <v>0</v>
      </c>
      <c r="BG33" s="145" t="n">
        <f aca="true">IFERROR(INDIRECT("'" &amp;$C33&amp; "'!" &amp;"e74"),0)</f>
        <v>0</v>
      </c>
      <c r="BH33" s="145" t="n">
        <f aca="true">IFERROR(INDIRECT("'" &amp;$C33&amp; "'!" &amp;"e75"),0)</f>
        <v>0</v>
      </c>
      <c r="BI33" s="145" t="n">
        <f aca="true">IFERROR(INDIRECT("'" &amp;$C33&amp; "'!" &amp;"e76"),0)</f>
        <v>0</v>
      </c>
      <c r="BJ33" s="145" t="n">
        <f aca="true">IFERROR(INDIRECT("'" &amp;$C33&amp; "'!" &amp;"e77"),0)</f>
        <v>0</v>
      </c>
      <c r="BK33" s="145" t="n">
        <f aca="true">IFERROR(INDIRECT("'" &amp;$C33&amp; "'!" &amp;"e78"),0)</f>
        <v>0</v>
      </c>
      <c r="BL33" s="145" t="n">
        <f aca="true">IFERROR(INDIRECT("'" &amp;$C33&amp; "'!" &amp;"e79"),0)</f>
        <v>0</v>
      </c>
      <c r="BM33" s="145" t="n">
        <f aca="true">IFERROR(INDIRECT("'" &amp;$C33&amp; "'!" &amp;"e80"),0)</f>
        <v>0</v>
      </c>
      <c r="BN33" s="145" t="n">
        <f aca="true">IFERROR(INDIRECT("'" &amp;$C33&amp; "'!" &amp;"e81"),0)</f>
        <v>0</v>
      </c>
      <c r="BO33" s="145" t="n">
        <f aca="true">IFERROR(INDIRECT("'" &amp;$C33&amp; "'!" &amp;"e82"),0)</f>
        <v>0</v>
      </c>
      <c r="BP33" s="145" t="n">
        <f aca="true">IFERROR(INDIRECT("'" &amp;$C33&amp; "'!" &amp;"e83"),0)</f>
        <v>0</v>
      </c>
      <c r="BQ33" s="145" t="n">
        <f aca="true">IFERROR(INDIRECT("'" &amp;$C33&amp; "'!" &amp;"e84"),0)</f>
        <v>0</v>
      </c>
      <c r="BR33" s="145" t="n">
        <f aca="true">IFERROR(INDIRECT("'" &amp;$C33&amp; "'!" &amp;"e85"),0)</f>
        <v>0</v>
      </c>
      <c r="BS33" s="145" t="n">
        <f aca="true">IFERROR(INDIRECT("'" &amp;$C33&amp; "'!" &amp;"e86"),0)</f>
        <v>0</v>
      </c>
      <c r="BT33" s="145" t="n">
        <f aca="true">IFERROR(INDIRECT("'" &amp;$C33&amp; "'!" &amp;"e87"),0)</f>
        <v>0</v>
      </c>
      <c r="BU33" s="145" t="n">
        <f aca="true">IFERROR(INDIRECT("'" &amp;$C33&amp; "'!" &amp;"e88"),0)</f>
        <v>0</v>
      </c>
      <c r="BV33" s="145" t="n">
        <f aca="true">IFERROR(INDIRECT("'" &amp;$C33&amp; "'!" &amp;"e89"),0)</f>
        <v>0</v>
      </c>
      <c r="BW33" s="145" t="n">
        <f aca="true">IFERROR(INDIRECT("'" &amp;$C33&amp; "'!" &amp;"e90"),0)</f>
        <v>0</v>
      </c>
      <c r="BX33" s="145" t="n">
        <f aca="true">IFERROR(INDIRECT("'" &amp;$C33&amp; "'!" &amp;"e91"),0)</f>
        <v>0</v>
      </c>
      <c r="BY33" s="145" t="n">
        <f aca="true">IFERROR(INDIRECT("'" &amp;$C33&amp; "'!" &amp;"e92"),0)</f>
        <v>0</v>
      </c>
      <c r="BZ33" s="145" t="n">
        <f aca="true">IFERROR(INDIRECT("'" &amp;$C33&amp; "'!" &amp;"h73"),0)</f>
        <v>0</v>
      </c>
      <c r="CA33" s="145" t="n">
        <f aca="true">IFERROR(INDIRECT("'" &amp;$C33&amp; "'!" &amp;"h74"),0)</f>
        <v>0</v>
      </c>
      <c r="CB33" s="145" t="n">
        <f aca="true">IFERROR(INDIRECT("'" &amp;$C33&amp; "'!" &amp;"h75"),0)</f>
        <v>0</v>
      </c>
      <c r="CC33" s="145" t="n">
        <f aca="true">IFERROR(INDIRECT("'" &amp;$C33&amp; "'!" &amp;"h76"),0)</f>
        <v>0</v>
      </c>
      <c r="CD33" s="145" t="n">
        <f aca="true">IFERROR(INDIRECT("'" &amp;$C33&amp; "'!" &amp;"h77"),0)</f>
        <v>0</v>
      </c>
      <c r="CE33" s="145" t="n">
        <f aca="true">IFERROR(INDIRECT("'" &amp;$C33&amp; "'!" &amp;"h78"),0)</f>
        <v>0</v>
      </c>
      <c r="CF33" s="145" t="n">
        <f aca="true">IFERROR(INDIRECT("'" &amp;$C33&amp; "'!" &amp;"h79"),0)</f>
        <v>0</v>
      </c>
      <c r="CG33" s="145" t="n">
        <f aca="true">IFERROR(INDIRECT("'" &amp;$C33&amp; "'!" &amp;"h80"),0)</f>
        <v>0</v>
      </c>
      <c r="CH33" s="145" t="n">
        <f aca="true">IFERROR(INDIRECT("'" &amp;$C33&amp; "'!" &amp;"h81"),0)</f>
        <v>0</v>
      </c>
      <c r="CI33" s="145" t="n">
        <f aca="true">IFERROR(INDIRECT("'" &amp;$C33&amp; "'!" &amp;"h82"),0)</f>
        <v>0</v>
      </c>
      <c r="CJ33" s="145" t="n">
        <f aca="true">IFERROR(INDIRECT("'" &amp;$C33&amp; "'!" &amp;"h83"),0)</f>
        <v>0</v>
      </c>
      <c r="CK33" s="145" t="n">
        <f aca="true">IFERROR(INDIRECT("'" &amp;$C33&amp; "'!" &amp;"h84"),0)</f>
        <v>0</v>
      </c>
      <c r="CL33" s="145" t="n">
        <f aca="true">IFERROR(INDIRECT("'" &amp;$C33&amp; "'!" &amp;"h85"),0)</f>
        <v>0</v>
      </c>
      <c r="CM33" s="145" t="n">
        <f aca="true">IFERROR(INDIRECT("'" &amp;$C33&amp; "'!" &amp;"h86"),0)</f>
        <v>0</v>
      </c>
      <c r="CN33" s="145" t="n">
        <f aca="true">IFERROR(INDIRECT("'" &amp;$C33&amp; "'!" &amp;"h87"),0)</f>
        <v>0</v>
      </c>
      <c r="CO33" s="145" t="n">
        <f aca="true">IFERROR(INDIRECT("'" &amp;$C33&amp; "'!" &amp;"h88"),0)</f>
        <v>0</v>
      </c>
      <c r="CP33" s="145" t="n">
        <f aca="true">IFERROR(INDIRECT("'" &amp;$C33&amp; "'!" &amp;"h89"),0)</f>
        <v>0</v>
      </c>
      <c r="CQ33" s="145" t="n">
        <f aca="true">IFERROR(INDIRECT("'" &amp;$C33&amp; "'!" &amp;"h90"),0)</f>
        <v>0</v>
      </c>
      <c r="CR33" s="145" t="n">
        <f aca="true">IFERROR(INDIRECT("'" &amp;$C33&amp; "'!" &amp;"h91"),0)</f>
        <v>0</v>
      </c>
      <c r="CS33" s="145" t="n">
        <f aca="true">IFERROR(INDIRECT("'" &amp;$C33&amp; "'!" &amp;"h92"),0)</f>
        <v>0</v>
      </c>
      <c r="CT33" s="146" t="str">
        <f aca="true">IFERROR(INDIRECT("'" &amp;$C33&amp; "'!" &amp;"b96"),0)</f>
        <v>МУ Савинского Муниципального района МФЦ</v>
      </c>
      <c r="CU33" s="146" t="str">
        <f aca="true">IFERROR(INDIRECT("'" &amp;$C33&amp; "'!" &amp;"c96"),0)</f>
        <v>Энергосбережение и повышение энергетической эффективности МУ Савинского Муниципального района МФЦ</v>
      </c>
      <c r="CV33" s="146" t="str">
        <f aca="true">IFERROR(INDIRECT("'" &amp;$C33&amp; "'!" &amp;"g96"),0)</f>
        <v>приказ директора от 14.03.2025 № 1</v>
      </c>
      <c r="CW33" s="146" t="n">
        <f aca="true">IFERROR(INDIRECT("'" &amp;$C33&amp; "'!" &amp;"h96"),0)</f>
        <v>2025</v>
      </c>
      <c r="CX33" s="146" t="n">
        <f aca="true">IFERROR(INDIRECT("'" &amp;$C33&amp; "'!" &amp;"i96"),0)</f>
        <v>2029</v>
      </c>
      <c r="CY33" s="146" t="n">
        <f aca="true">IFERROR(INDIRECT("'" &amp;$C33&amp; "'!" &amp;"j96"),0)</f>
        <v>5</v>
      </c>
      <c r="CZ33" s="146" t="n">
        <f aca="true">IFERROR(INDIRECT("'" &amp;$C33&amp; "'!" &amp;"k96"),0)</f>
        <v>0</v>
      </c>
      <c r="DA33" s="146" t="n">
        <f aca="true">IFERROR(INDIRECT("'" &amp;$C33&amp; "'!" &amp;"l96"),0)</f>
        <v>0</v>
      </c>
      <c r="DB33" s="146" t="n">
        <f aca="true">IFERROR(INDIRECT("'" &amp;$C33&amp; "'!" &amp;"m96"),0)</f>
        <v>0</v>
      </c>
      <c r="DC33" s="146" t="n">
        <f aca="true">IFERROR(INDIRECT("'" &amp;$C33&amp; "'!" &amp;"n96"),0)</f>
        <v>0</v>
      </c>
      <c r="DD33" s="146" t="n">
        <f aca="true">IFERROR(INDIRECT("'" &amp;$C33&amp; "'!" &amp;"o96"),0)</f>
        <v>0</v>
      </c>
      <c r="DE33" s="146" t="n">
        <f aca="true">IFERROR(INDIRECT("'" &amp;$C33&amp; "'!" &amp;"p96"),0)</f>
        <v>0</v>
      </c>
    </row>
    <row r="34" customFormat="false" ht="15.75" hidden="false" customHeight="true" outlineLevel="0" collapsed="false">
      <c r="A34" s="132"/>
      <c r="B34" s="143" t="str">
        <f aca="true">IF(C34=0,"",IFERROR(INDIRECT("'"&amp;$C34&amp;"'!"&amp;"C5"),"Некорректное название листа"))</f>
        <v>Финансовое Управление Администрации Савинского Муниципального района Ивановской области</v>
      </c>
      <c r="C34" s="144" t="s">
        <v>262</v>
      </c>
      <c r="D34" s="145" t="n">
        <f aca="true">IFERROR(INDIRECT("'"&amp;$C34&amp;"'!"&amp;"c6"),0)</f>
        <v>3722002034</v>
      </c>
      <c r="E34" s="145" t="str">
        <f aca="true">IFERROR(INDIRECT("'" &amp;$C34&amp; "'!" &amp;"c7"),0)</f>
        <v>155710, Ивановская область, Савинский район, поселок Савино, улица Первомайская, дом 22</v>
      </c>
      <c r="F34" s="145" t="str">
        <f aca="true">IFERROR(INDIRECT("'" &amp;$C34&amp; "'!" &amp;"c10"),0)</f>
        <v>Сидорова Марина Николаевна</v>
      </c>
      <c r="G34" s="145" t="str">
        <f aca="true">IFERROR(INDIRECT("'" &amp;$C34&amp; "'!" &amp;"c11"),0)</f>
        <v>начальник</v>
      </c>
      <c r="H34" s="145" t="str">
        <f aca="true">IFERROR(INDIRECT("'" &amp;$C34&amp; "'!" &amp;"c12"),0)</f>
        <v>8(49356)91441</v>
      </c>
      <c r="I34" s="145" t="str">
        <f aca="true">IFERROR(INDIRECT("'" &amp;$C34&amp; "'!" &amp;"c13"),0)</f>
        <v>fin-savino@mail.ru</v>
      </c>
      <c r="J34" s="145" t="n">
        <f aca="true">IFERROR(INDIRECT("'" &amp;$C34&amp; "'!" &amp;"c15"),0)</f>
        <v>0</v>
      </c>
      <c r="K34" s="145" t="n">
        <f aca="true">IFERROR(INDIRECT("'" &amp;$C34&amp; "'!" &amp;"c16"),0)</f>
        <v>0</v>
      </c>
      <c r="L34" s="145" t="n">
        <f aca="true">IFERROR(INDIRECT("'" &amp;$C34&amp; "'!" &amp;"c17"),0)</f>
        <v>0</v>
      </c>
      <c r="M34" s="145" t="str">
        <f aca="true">IFERROR(INDIRECT("'" &amp;$C34&amp; "'!" &amp;"c19"),0)</f>
        <v>Сидорова Марина Николаевна</v>
      </c>
      <c r="N34" s="145" t="str">
        <f aca="true">IFERROR(INDIRECT("'" &amp;$C34&amp; "'!" &amp;"c20"),0)</f>
        <v>начальник</v>
      </c>
      <c r="O34" s="145" t="str">
        <f aca="true">IFERROR(INDIRECT("'" &amp;$C34&amp; "'!" &amp;"c21"),0)</f>
        <v>8(49356)91441</v>
      </c>
      <c r="P34" s="145" t="str">
        <f aca="true">IFERROR(INDIRECT("'" &amp;$C34&amp; "'!" &amp;"c22"),0)</f>
        <v>fin-savino@mail.ru</v>
      </c>
      <c r="Q34" s="145" t="n">
        <f aca="true">IFERROR(INDIRECT("'" &amp;$C34&amp; "'!" &amp;"g25"),0)</f>
        <v>1</v>
      </c>
      <c r="R34" s="145" t="n">
        <f aca="true">IFERROR(INDIRECT("'" &amp;$C34&amp; "'!" &amp;"g26"),0)</f>
        <v>1</v>
      </c>
      <c r="S34" s="145" t="n">
        <f aca="true">IFERROR(INDIRECT("'" &amp;$C34&amp; "'!" &amp;"g27"),0)</f>
        <v>0</v>
      </c>
      <c r="T34" s="145" t="n">
        <f aca="true">IFERROR(INDIRECT("'" &amp;$C34&amp; "'!" &amp;"g28"),0)</f>
        <v>0</v>
      </c>
      <c r="U34" s="145" t="n">
        <f aca="true">IFERROR(INDIRECT("'" &amp;$C34&amp; "'!" &amp;"g29"),0)</f>
        <v>0</v>
      </c>
      <c r="V34" s="145" t="n">
        <f aca="true">IFERROR(INDIRECT("'" &amp;$C34&amp; "'!" &amp;"g30"),0)</f>
        <v>0</v>
      </c>
      <c r="W34" s="145" t="n">
        <f aca="true">IFERROR(INDIRECT("'" &amp;$C34&amp; "'!" &amp;"g31"),0)</f>
        <v>0</v>
      </c>
      <c r="X34" s="145" t="n">
        <f aca="true">IFERROR(INDIRECT("'" &amp;$C34&amp; "'!" &amp;"g32"),0)</f>
        <v>0</v>
      </c>
      <c r="Y34" s="145" t="n">
        <f aca="true">IFERROR(INDIRECT("'" &amp;$C34&amp; "'!" &amp;"g33"),0)</f>
        <v>8</v>
      </c>
      <c r="Z34" s="145" t="n">
        <f aca="true">IFERROR(INDIRECT("'" &amp;$C34&amp; "'!" &amp;"g34"),0)</f>
        <v>0</v>
      </c>
      <c r="AA34" s="145" t="n">
        <f aca="true">IFERROR(INDIRECT("'" &amp;$C34&amp; "'!" &amp;"g35"),0)</f>
        <v>0</v>
      </c>
      <c r="AB34" s="145" t="n">
        <f aca="true">IFERROR(INDIRECT("'" &amp;$C34&amp; "'!" &amp;"g36"),0)</f>
        <v>1</v>
      </c>
      <c r="AC34" s="145" t="n">
        <f aca="true">IFERROR(INDIRECT("'" &amp;$C34&amp; "'!" &amp;"g37"),0)</f>
        <v>1</v>
      </c>
      <c r="AD34" s="145" t="n">
        <f aca="true">IFERROR(INDIRECT("'" &amp;$C34&amp; "'!" &amp;"g38"),0)</f>
        <v>1</v>
      </c>
      <c r="AE34" s="145" t="n">
        <f aca="true">IFERROR(INDIRECT("'" &amp;$C34&amp; "'!" &amp;"g42"),0)</f>
        <v>0</v>
      </c>
      <c r="AF34" s="145" t="n">
        <f aca="true">IFERROR(INDIRECT("'" &amp;$C34&amp; "'!" &amp;"g43"),0)</f>
        <v>0</v>
      </c>
      <c r="AG34" s="145" t="n">
        <f aca="true">IFERROR(INDIRECT("'"&amp;$C34&amp;"'!"&amp;"g46"),0)</f>
        <v>0</v>
      </c>
      <c r="AH34" s="145" t="n">
        <f aca="true">IFERROR(INDIRECT("'"&amp;$C34&amp;"'!"&amp;"g47"),0)</f>
        <v>0</v>
      </c>
      <c r="AI34" s="145" t="n">
        <f aca="true">IFERROR(INDIRECT("'"&amp;$C34&amp;"'!"&amp;"g48"),0)</f>
        <v>0</v>
      </c>
      <c r="AJ34" s="145" t="n">
        <f aca="true">IFERROR(INDIRECT("'"&amp;$C34&amp;"'!"&amp;"g49"),0)</f>
        <v>0</v>
      </c>
      <c r="AK34" s="145" t="n">
        <f aca="true">IFERROR(INDIRECT("'"&amp;$C34&amp;"'!"&amp;"g50"),0)</f>
        <v>0</v>
      </c>
      <c r="AL34" s="145" t="n">
        <f aca="true">IFERROR(INDIRECT("'" &amp;$C34&amp; "'!" &amp;"i46"),0)</f>
        <v>0</v>
      </c>
      <c r="AM34" s="145" t="n">
        <f aca="true">IFERROR(INDIRECT("'" &amp;$C34&amp; "'!" &amp;"i47"),0)</f>
        <v>0</v>
      </c>
      <c r="AN34" s="145" t="n">
        <f aca="true">IFERROR(INDIRECT("'" &amp;$C34&amp; "'!" &amp;"i48"),0)</f>
        <v>0</v>
      </c>
      <c r="AO34" s="145" t="n">
        <f aca="true">IFERROR(INDIRECT("'" &amp;$C34&amp; "'!" &amp;"i49"),0)</f>
        <v>0</v>
      </c>
      <c r="AP34" s="145" t="n">
        <f aca="true">IFERROR(INDIRECT("'" &amp;$C34&amp; "'!" &amp;"i50"),0)</f>
        <v>0</v>
      </c>
      <c r="AQ34" s="145" t="n">
        <f aca="true">IFERROR(INDIRECT("'" &amp;$C34&amp; "'!" &amp;"g53"),0)</f>
        <v>0</v>
      </c>
      <c r="AR34" s="145" t="n">
        <f aca="true">IFERROR(INDIRECT("'" &amp;$C34&amp; "'!" &amp;"g54"),0)</f>
        <v>0</v>
      </c>
      <c r="AS34" s="145" t="n">
        <f aca="true">IFERROR(INDIRECT("'" &amp;$C34&amp; "'!" &amp;"g55"),0)</f>
        <v>0</v>
      </c>
      <c r="AT34" s="145" t="n">
        <f aca="true">IFERROR(INDIRECT("'" &amp;$C34&amp; "'!" &amp;"g56"),0)</f>
        <v>0</v>
      </c>
      <c r="AU34" s="145" t="n">
        <f aca="true">IFERROR(INDIRECT("'" &amp;$C34&amp; "'!" &amp;"g57"),0)</f>
        <v>0</v>
      </c>
      <c r="AV34" s="145" t="n">
        <f aca="true">IFERROR(INDIRECT("'" &amp;$C34&amp; "'!" &amp;"g60"),0)</f>
        <v>0</v>
      </c>
      <c r="AW34" s="145" t="n">
        <f aca="true">IFERROR(INDIRECT("'" &amp;$C34&amp; "'!" &amp;"g61"),0)</f>
        <v>0</v>
      </c>
      <c r="AX34" s="145" t="n">
        <f aca="true">IFERROR(INDIRECT("'" &amp;$C34&amp; "'!" &amp;"g62"),0)</f>
        <v>0</v>
      </c>
      <c r="AY34" s="145" t="n">
        <f aca="true">IFERROR(INDIRECT("'" &amp;$C34&amp; "'!" &amp;"i60"),0)</f>
        <v>0</v>
      </c>
      <c r="AZ34" s="145" t="n">
        <f aca="true">IFERROR(INDIRECT("'" &amp;$C34&amp; "'!" &amp;"i61"),0)</f>
        <v>0</v>
      </c>
      <c r="BA34" s="145" t="n">
        <f aca="true">IFERROR(INDIRECT("'" &amp;$C34&amp; "'!" &amp;"i62"),0)</f>
        <v>0</v>
      </c>
      <c r="BB34" s="145" t="n">
        <f aca="true">IFERROR(INDIRECT("'" &amp;$C34&amp; "'!" &amp;"g66"),0)</f>
        <v>0</v>
      </c>
      <c r="BC34" s="145" t="n">
        <f aca="true">IFERROR(INDIRECT("'" &amp;$C34&amp; "'!" &amp;"g67"),0)</f>
        <v>0</v>
      </c>
      <c r="BD34" s="145" t="n">
        <f aca="true">IFERROR(INDIRECT("'" &amp;$C34&amp; "'!" &amp;"g69"),0)</f>
        <v>0</v>
      </c>
      <c r="BE34" s="145" t="n">
        <f aca="true">IFERROR(INDIRECT("'" &amp;$C34&amp; "'!" &amp;"g70"),0)</f>
        <v>0</v>
      </c>
      <c r="BF34" s="145" t="n">
        <f aca="true">IFERROR(INDIRECT("'" &amp;$C34&amp; "'!" &amp;"e73"),0)</f>
        <v>0</v>
      </c>
      <c r="BG34" s="145" t="n">
        <f aca="true">IFERROR(INDIRECT("'" &amp;$C34&amp; "'!" &amp;"e74"),0)</f>
        <v>0</v>
      </c>
      <c r="BH34" s="145" t="n">
        <f aca="true">IFERROR(INDIRECT("'" &amp;$C34&amp; "'!" &amp;"e75"),0)</f>
        <v>0</v>
      </c>
      <c r="BI34" s="145" t="n">
        <f aca="true">IFERROR(INDIRECT("'" &amp;$C34&amp; "'!" &amp;"e76"),0)</f>
        <v>0</v>
      </c>
      <c r="BJ34" s="145" t="n">
        <f aca="true">IFERROR(INDIRECT("'" &amp;$C34&amp; "'!" &amp;"e77"),0)</f>
        <v>0</v>
      </c>
      <c r="BK34" s="145" t="n">
        <f aca="true">IFERROR(INDIRECT("'" &amp;$C34&amp; "'!" &amp;"e78"),0)</f>
        <v>0</v>
      </c>
      <c r="BL34" s="145" t="n">
        <f aca="true">IFERROR(INDIRECT("'" &amp;$C34&amp; "'!" &amp;"e79"),0)</f>
        <v>0</v>
      </c>
      <c r="BM34" s="145" t="n">
        <f aca="true">IFERROR(INDIRECT("'" &amp;$C34&amp; "'!" &amp;"e80"),0)</f>
        <v>0</v>
      </c>
      <c r="BN34" s="145" t="n">
        <f aca="true">IFERROR(INDIRECT("'" &amp;$C34&amp; "'!" &amp;"e81"),0)</f>
        <v>0</v>
      </c>
      <c r="BO34" s="145" t="n">
        <f aca="true">IFERROR(INDIRECT("'" &amp;$C34&amp; "'!" &amp;"e82"),0)</f>
        <v>0</v>
      </c>
      <c r="BP34" s="145" t="n">
        <f aca="true">IFERROR(INDIRECT("'" &amp;$C34&amp; "'!" &amp;"e83"),0)</f>
        <v>0</v>
      </c>
      <c r="BQ34" s="145" t="n">
        <f aca="true">IFERROR(INDIRECT("'" &amp;$C34&amp; "'!" &amp;"e84"),0)</f>
        <v>0</v>
      </c>
      <c r="BR34" s="145" t="n">
        <f aca="true">IFERROR(INDIRECT("'" &amp;$C34&amp; "'!" &amp;"e85"),0)</f>
        <v>0</v>
      </c>
      <c r="BS34" s="145" t="n">
        <f aca="true">IFERROR(INDIRECT("'" &amp;$C34&amp; "'!" &amp;"e86"),0)</f>
        <v>0</v>
      </c>
      <c r="BT34" s="145" t="n">
        <f aca="true">IFERROR(INDIRECT("'" &amp;$C34&amp; "'!" &amp;"e87"),0)</f>
        <v>0</v>
      </c>
      <c r="BU34" s="145" t="n">
        <f aca="true">IFERROR(INDIRECT("'" &amp;$C34&amp; "'!" &amp;"e88"),0)</f>
        <v>0</v>
      </c>
      <c r="BV34" s="145" t="n">
        <f aca="true">IFERROR(INDIRECT("'" &amp;$C34&amp; "'!" &amp;"e89"),0)</f>
        <v>0</v>
      </c>
      <c r="BW34" s="145" t="n">
        <f aca="true">IFERROR(INDIRECT("'" &amp;$C34&amp; "'!" &amp;"e90"),0)</f>
        <v>0</v>
      </c>
      <c r="BX34" s="145" t="n">
        <f aca="true">IFERROR(INDIRECT("'" &amp;$C34&amp; "'!" &amp;"e91"),0)</f>
        <v>0</v>
      </c>
      <c r="BY34" s="145" t="n">
        <f aca="true">IFERROR(INDIRECT("'" &amp;$C34&amp; "'!" &amp;"e92"),0)</f>
        <v>0</v>
      </c>
      <c r="BZ34" s="145" t="n">
        <f aca="true">IFERROR(INDIRECT("'" &amp;$C34&amp; "'!" &amp;"h73"),0)</f>
        <v>0</v>
      </c>
      <c r="CA34" s="145" t="n">
        <f aca="true">IFERROR(INDIRECT("'" &amp;$C34&amp; "'!" &amp;"h74"),0)</f>
        <v>0</v>
      </c>
      <c r="CB34" s="145" t="n">
        <f aca="true">IFERROR(INDIRECT("'" &amp;$C34&amp; "'!" &amp;"h75"),0)</f>
        <v>0</v>
      </c>
      <c r="CC34" s="145" t="n">
        <f aca="true">IFERROR(INDIRECT("'" &amp;$C34&amp; "'!" &amp;"h76"),0)</f>
        <v>0</v>
      </c>
      <c r="CD34" s="145" t="n">
        <f aca="true">IFERROR(INDIRECT("'" &amp;$C34&amp; "'!" &amp;"h77"),0)</f>
        <v>0</v>
      </c>
      <c r="CE34" s="145" t="n">
        <f aca="true">IFERROR(INDIRECT("'" &amp;$C34&amp; "'!" &amp;"h78"),0)</f>
        <v>0</v>
      </c>
      <c r="CF34" s="145" t="n">
        <f aca="true">IFERROR(INDIRECT("'" &amp;$C34&amp; "'!" &amp;"h79"),0)</f>
        <v>0</v>
      </c>
      <c r="CG34" s="145" t="n">
        <f aca="true">IFERROR(INDIRECT("'" &amp;$C34&amp; "'!" &amp;"h80"),0)</f>
        <v>0</v>
      </c>
      <c r="CH34" s="145" t="n">
        <f aca="true">IFERROR(INDIRECT("'" &amp;$C34&amp; "'!" &amp;"h81"),0)</f>
        <v>0</v>
      </c>
      <c r="CI34" s="145" t="n">
        <f aca="true">IFERROR(INDIRECT("'" &amp;$C34&amp; "'!" &amp;"h82"),0)</f>
        <v>0</v>
      </c>
      <c r="CJ34" s="145" t="n">
        <f aca="true">IFERROR(INDIRECT("'" &amp;$C34&amp; "'!" &amp;"h83"),0)</f>
        <v>0</v>
      </c>
      <c r="CK34" s="145" t="n">
        <f aca="true">IFERROR(INDIRECT("'" &amp;$C34&amp; "'!" &amp;"h84"),0)</f>
        <v>0</v>
      </c>
      <c r="CL34" s="145" t="n">
        <f aca="true">IFERROR(INDIRECT("'" &amp;$C34&amp; "'!" &amp;"h85"),0)</f>
        <v>0</v>
      </c>
      <c r="CM34" s="145" t="n">
        <f aca="true">IFERROR(INDIRECT("'" &amp;$C34&amp; "'!" &amp;"h86"),0)</f>
        <v>0</v>
      </c>
      <c r="CN34" s="145" t="n">
        <f aca="true">IFERROR(INDIRECT("'" &amp;$C34&amp; "'!" &amp;"h87"),0)</f>
        <v>0</v>
      </c>
      <c r="CO34" s="145" t="n">
        <f aca="true">IFERROR(INDIRECT("'" &amp;$C34&amp; "'!" &amp;"h88"),0)</f>
        <v>0</v>
      </c>
      <c r="CP34" s="145" t="n">
        <f aca="true">IFERROR(INDIRECT("'" &amp;$C34&amp; "'!" &amp;"h89"),0)</f>
        <v>0</v>
      </c>
      <c r="CQ34" s="145" t="n">
        <f aca="true">IFERROR(INDIRECT("'" &amp;$C34&amp; "'!" &amp;"h90"),0)</f>
        <v>0</v>
      </c>
      <c r="CR34" s="145" t="n">
        <f aca="true">IFERROR(INDIRECT("'" &amp;$C34&amp; "'!" &amp;"h91"),0)</f>
        <v>0</v>
      </c>
      <c r="CS34" s="145" t="n">
        <f aca="true">IFERROR(INDIRECT("'" &amp;$C34&amp; "'!" &amp;"h92"),0)</f>
        <v>0</v>
      </c>
      <c r="CT34" s="146" t="str">
        <f aca="true">IFERROR(INDIRECT("'" &amp;$C34&amp; "'!" &amp;"b96"),0)</f>
        <v>Финансовое Управление Администрации Савинского Муниципального района Ивановской области</v>
      </c>
      <c r="CU34" s="146" t="str">
        <f aca="true">IFERROR(INDIRECT("'" &amp;$C34&amp; "'!" &amp;"c96"),0)</f>
        <v>Энергосбережение и повышение энергетической эффективности Финансовое Управление Администрации Савинского Муниципального района Ивановской области</v>
      </c>
      <c r="CV34" s="146" t="str">
        <f aca="true">IFERROR(INDIRECT("'" &amp;$C34&amp; "'!" &amp;"g96"),0)</f>
        <v>приказ начальника от 31.01.2025 № 8</v>
      </c>
      <c r="CW34" s="146" t="n">
        <f aca="true">IFERROR(INDIRECT("'" &amp;$C34&amp; "'!" &amp;"h96"),0)</f>
        <v>2025</v>
      </c>
      <c r="CX34" s="146" t="n">
        <f aca="true">IFERROR(INDIRECT("'" &amp;$C34&amp; "'!" &amp;"i96"),0)</f>
        <v>2029</v>
      </c>
      <c r="CY34" s="146" t="n">
        <f aca="true">IFERROR(INDIRECT("'" &amp;$C34&amp; "'!" &amp;"j96"),0)</f>
        <v>5</v>
      </c>
      <c r="CZ34" s="146" t="n">
        <f aca="true">IFERROR(INDIRECT("'" &amp;$C34&amp; "'!" &amp;"k96"),0)</f>
        <v>0</v>
      </c>
      <c r="DA34" s="146" t="n">
        <f aca="true">IFERROR(INDIRECT("'" &amp;$C34&amp; "'!" &amp;"l96"),0)</f>
        <v>0</v>
      </c>
      <c r="DB34" s="146" t="n">
        <f aca="true">IFERROR(INDIRECT("'" &amp;$C34&amp; "'!" &amp;"m96"),0)</f>
        <v>0</v>
      </c>
      <c r="DC34" s="146" t="n">
        <f aca="true">IFERROR(INDIRECT("'" &amp;$C34&amp; "'!" &amp;"n96"),0)</f>
        <v>0</v>
      </c>
      <c r="DD34" s="146" t="n">
        <f aca="true">IFERROR(INDIRECT("'" &amp;$C34&amp; "'!" &amp;"o96"),0)</f>
        <v>0</v>
      </c>
      <c r="DE34" s="146" t="n">
        <f aca="true">IFERROR(INDIRECT("'" &amp;$C34&amp; "'!" &amp;"p96"),0)</f>
        <v>0</v>
      </c>
    </row>
    <row r="35" s="152" customFormat="true" ht="15.75" hidden="false" customHeight="true" outlineLevel="0" collapsed="false">
      <c r="A35" s="147"/>
      <c r="B35" s="148" t="str">
        <f aca="true">IF(C35=0,"",IFERROR(INDIRECT("'"&amp;$C35&amp;"'!"&amp;"C5"),"Некорректное название листа"))</f>
        <v/>
      </c>
      <c r="C35" s="149"/>
      <c r="D35" s="150" t="n">
        <f aca="true">IFERROR(INDIRECT("'"&amp;$C35&amp;"'!"&amp;"c6"),0)</f>
        <v>0</v>
      </c>
      <c r="E35" s="150" t="n">
        <f aca="true">IFERROR(INDIRECT("'" &amp;$C35&amp; "'!" &amp;"c7"),0)</f>
        <v>0</v>
      </c>
      <c r="F35" s="150" t="n">
        <f aca="true">IFERROR(INDIRECT("'" &amp;$C35&amp; "'!" &amp;"c10"),0)</f>
        <v>0</v>
      </c>
      <c r="G35" s="150" t="n">
        <f aca="true">IFERROR(INDIRECT("'" &amp;$C35&amp; "'!" &amp;"c11"),0)</f>
        <v>0</v>
      </c>
      <c r="H35" s="150" t="n">
        <f aca="true">IFERROR(INDIRECT("'" &amp;$C35&amp; "'!" &amp;"c12"),0)</f>
        <v>0</v>
      </c>
      <c r="I35" s="150" t="n">
        <f aca="true">IFERROR(INDIRECT("'" &amp;$C35&amp; "'!" &amp;"c13"),0)</f>
        <v>0</v>
      </c>
      <c r="J35" s="150" t="n">
        <f aca="true">IFERROR(INDIRECT("'" &amp;$C35&amp; "'!" &amp;"c15"),0)</f>
        <v>0</v>
      </c>
      <c r="K35" s="150" t="n">
        <f aca="true">IFERROR(INDIRECT("'" &amp;$C35&amp; "'!" &amp;"c16"),0)</f>
        <v>0</v>
      </c>
      <c r="L35" s="150" t="n">
        <f aca="true">IFERROR(INDIRECT("'" &amp;$C35&amp; "'!" &amp;"c17"),0)</f>
        <v>0</v>
      </c>
      <c r="M35" s="150" t="n">
        <f aca="true">IFERROR(INDIRECT("'" &amp;$C35&amp; "'!" &amp;"c19"),0)</f>
        <v>0</v>
      </c>
      <c r="N35" s="150" t="n">
        <f aca="true">IFERROR(INDIRECT("'" &amp;$C35&amp; "'!" &amp;"c20"),0)</f>
        <v>0</v>
      </c>
      <c r="O35" s="150" t="n">
        <f aca="true">IFERROR(INDIRECT("'" &amp;$C35&amp; "'!" &amp;"c21"),0)</f>
        <v>0</v>
      </c>
      <c r="P35" s="150" t="n">
        <f aca="true">IFERROR(INDIRECT("'" &amp;$C35&amp; "'!" &amp;"c22"),0)</f>
        <v>0</v>
      </c>
      <c r="Q35" s="150" t="n">
        <f aca="true">IFERROR(INDIRECT("'" &amp;$C35&amp; "'!" &amp;"g25"),0)</f>
        <v>0</v>
      </c>
      <c r="R35" s="150" t="n">
        <f aca="true">IFERROR(INDIRECT("'" &amp;$C35&amp; "'!" &amp;"g26"),0)</f>
        <v>0</v>
      </c>
      <c r="S35" s="150" t="n">
        <f aca="true">IFERROR(INDIRECT("'" &amp;$C35&amp; "'!" &amp;"g27"),0)</f>
        <v>0</v>
      </c>
      <c r="T35" s="150" t="n">
        <f aca="true">IFERROR(INDIRECT("'" &amp;$C35&amp; "'!" &amp;"g28"),0)</f>
        <v>0</v>
      </c>
      <c r="U35" s="150" t="n">
        <f aca="true">IFERROR(INDIRECT("'" &amp;$C35&amp; "'!" &amp;"g29"),0)</f>
        <v>0</v>
      </c>
      <c r="V35" s="150" t="n">
        <f aca="true">IFERROR(INDIRECT("'" &amp;$C35&amp; "'!" &amp;"g30"),0)</f>
        <v>0</v>
      </c>
      <c r="W35" s="150" t="n">
        <f aca="true">IFERROR(INDIRECT("'" &amp;$C35&amp; "'!" &amp;"g31"),0)</f>
        <v>0</v>
      </c>
      <c r="X35" s="150" t="n">
        <f aca="true">IFERROR(INDIRECT("'" &amp;$C35&amp; "'!" &amp;"g32"),0)</f>
        <v>0</v>
      </c>
      <c r="Y35" s="150" t="n">
        <f aca="true">IFERROR(INDIRECT("'" &amp;$C35&amp; "'!" &amp;"g33"),0)</f>
        <v>0</v>
      </c>
      <c r="Z35" s="150" t="n">
        <f aca="true">IFERROR(INDIRECT("'" &amp;$C35&amp; "'!" &amp;"g34"),0)</f>
        <v>0</v>
      </c>
      <c r="AA35" s="150" t="n">
        <f aca="true">IFERROR(INDIRECT("'" &amp;$C35&amp; "'!" &amp;"g35"),0)</f>
        <v>0</v>
      </c>
      <c r="AB35" s="150" t="n">
        <f aca="true">IFERROR(INDIRECT("'" &amp;$C35&amp; "'!" &amp;"g36"),0)</f>
        <v>0</v>
      </c>
      <c r="AC35" s="150" t="n">
        <f aca="true">IFERROR(INDIRECT("'" &amp;$C35&amp; "'!" &amp;"g37"),0)</f>
        <v>0</v>
      </c>
      <c r="AD35" s="150" t="n">
        <f aca="true">IFERROR(INDIRECT("'" &amp;$C35&amp; "'!" &amp;"g38"),0)</f>
        <v>0</v>
      </c>
      <c r="AE35" s="150" t="n">
        <f aca="true">IFERROR(INDIRECT("'" &amp;$C35&amp; "'!" &amp;"g42"),0)</f>
        <v>0</v>
      </c>
      <c r="AF35" s="150" t="n">
        <f aca="true">IFERROR(INDIRECT("'" &amp;$C35&amp; "'!" &amp;"g43"),0)</f>
        <v>0</v>
      </c>
      <c r="AG35" s="150" t="n">
        <f aca="true">IFERROR(INDIRECT("'"&amp;$C35&amp;"'!"&amp;"g46"),0)</f>
        <v>0</v>
      </c>
      <c r="AH35" s="150" t="n">
        <f aca="true">IFERROR(INDIRECT("'"&amp;$C35&amp;"'!"&amp;"g47"),0)</f>
        <v>0</v>
      </c>
      <c r="AI35" s="150" t="n">
        <f aca="true">IFERROR(INDIRECT("'"&amp;$C35&amp;"'!"&amp;"g48"),0)</f>
        <v>0</v>
      </c>
      <c r="AJ35" s="150" t="n">
        <f aca="true">IFERROR(INDIRECT("'"&amp;$C35&amp;"'!"&amp;"g49"),0)</f>
        <v>0</v>
      </c>
      <c r="AK35" s="150" t="n">
        <f aca="true">IFERROR(INDIRECT("'"&amp;$C35&amp;"'!"&amp;"g50"),0)</f>
        <v>0</v>
      </c>
      <c r="AL35" s="150" t="n">
        <f aca="true">IFERROR(INDIRECT("'" &amp;$C35&amp; "'!" &amp;"i46"),0)</f>
        <v>0</v>
      </c>
      <c r="AM35" s="150" t="n">
        <f aca="true">IFERROR(INDIRECT("'" &amp;$C35&amp; "'!" &amp;"i47"),0)</f>
        <v>0</v>
      </c>
      <c r="AN35" s="150" t="n">
        <f aca="true">IFERROR(INDIRECT("'" &amp;$C35&amp; "'!" &amp;"i48"),0)</f>
        <v>0</v>
      </c>
      <c r="AO35" s="150" t="n">
        <f aca="true">IFERROR(INDIRECT("'" &amp;$C35&amp; "'!" &amp;"i49"),0)</f>
        <v>0</v>
      </c>
      <c r="AP35" s="150" t="n">
        <f aca="true">IFERROR(INDIRECT("'" &amp;$C35&amp; "'!" &amp;"i50"),0)</f>
        <v>0</v>
      </c>
      <c r="AQ35" s="150" t="n">
        <f aca="true">IFERROR(INDIRECT("'" &amp;$C35&amp; "'!" &amp;"g53"),0)</f>
        <v>0</v>
      </c>
      <c r="AR35" s="150" t="n">
        <f aca="true">IFERROR(INDIRECT("'" &amp;$C35&amp; "'!" &amp;"g54"),0)</f>
        <v>0</v>
      </c>
      <c r="AS35" s="150" t="n">
        <f aca="true">IFERROR(INDIRECT("'" &amp;$C35&amp; "'!" &amp;"g55"),0)</f>
        <v>0</v>
      </c>
      <c r="AT35" s="150" t="n">
        <f aca="true">IFERROR(INDIRECT("'" &amp;$C35&amp; "'!" &amp;"g56"),0)</f>
        <v>0</v>
      </c>
      <c r="AU35" s="150" t="n">
        <f aca="true">IFERROR(INDIRECT("'" &amp;$C35&amp; "'!" &amp;"g57"),0)</f>
        <v>0</v>
      </c>
      <c r="AV35" s="150" t="n">
        <f aca="true">IFERROR(INDIRECT("'" &amp;$C35&amp; "'!" &amp;"g60"),0)</f>
        <v>0</v>
      </c>
      <c r="AW35" s="150" t="n">
        <f aca="true">IFERROR(INDIRECT("'" &amp;$C35&amp; "'!" &amp;"g61"),0)</f>
        <v>0</v>
      </c>
      <c r="AX35" s="150" t="n">
        <f aca="true">IFERROR(INDIRECT("'" &amp;$C35&amp; "'!" &amp;"g62"),0)</f>
        <v>0</v>
      </c>
      <c r="AY35" s="150" t="n">
        <f aca="true">IFERROR(INDIRECT("'" &amp;$C35&amp; "'!" &amp;"i60"),0)</f>
        <v>0</v>
      </c>
      <c r="AZ35" s="150" t="n">
        <f aca="true">IFERROR(INDIRECT("'" &amp;$C35&amp; "'!" &amp;"i61"),0)</f>
        <v>0</v>
      </c>
      <c r="BA35" s="150" t="n">
        <f aca="true">IFERROR(INDIRECT("'" &amp;$C35&amp; "'!" &amp;"i62"),0)</f>
        <v>0</v>
      </c>
      <c r="BB35" s="150" t="n">
        <f aca="true">IFERROR(INDIRECT("'" &amp;$C35&amp; "'!" &amp;"g66"),0)</f>
        <v>0</v>
      </c>
      <c r="BC35" s="150" t="n">
        <f aca="true">IFERROR(INDIRECT("'" &amp;$C35&amp; "'!" &amp;"g67"),0)</f>
        <v>0</v>
      </c>
      <c r="BD35" s="150" t="n">
        <f aca="true">IFERROR(INDIRECT("'" &amp;$C35&amp; "'!" &amp;"g69"),0)</f>
        <v>0</v>
      </c>
      <c r="BE35" s="150" t="n">
        <f aca="true">IFERROR(INDIRECT("'" &amp;$C35&amp; "'!" &amp;"g70"),0)</f>
        <v>0</v>
      </c>
      <c r="BF35" s="150" t="n">
        <f aca="true">IFERROR(INDIRECT("'" &amp;$C35&amp; "'!" &amp;"e73"),0)</f>
        <v>0</v>
      </c>
      <c r="BG35" s="150" t="n">
        <f aca="true">IFERROR(INDIRECT("'" &amp;$C35&amp; "'!" &amp;"e74"),0)</f>
        <v>0</v>
      </c>
      <c r="BH35" s="150" t="n">
        <f aca="true">IFERROR(INDIRECT("'" &amp;$C35&amp; "'!" &amp;"e75"),0)</f>
        <v>0</v>
      </c>
      <c r="BI35" s="150" t="n">
        <f aca="true">IFERROR(INDIRECT("'" &amp;$C35&amp; "'!" &amp;"e76"),0)</f>
        <v>0</v>
      </c>
      <c r="BJ35" s="150" t="n">
        <f aca="true">IFERROR(INDIRECT("'" &amp;$C35&amp; "'!" &amp;"e77"),0)</f>
        <v>0</v>
      </c>
      <c r="BK35" s="150" t="n">
        <f aca="true">IFERROR(INDIRECT("'" &amp;$C35&amp; "'!" &amp;"e78"),0)</f>
        <v>0</v>
      </c>
      <c r="BL35" s="150" t="n">
        <f aca="true">IFERROR(INDIRECT("'" &amp;$C35&amp; "'!" &amp;"e79"),0)</f>
        <v>0</v>
      </c>
      <c r="BM35" s="150" t="n">
        <f aca="true">IFERROR(INDIRECT("'" &amp;$C35&amp; "'!" &amp;"e80"),0)</f>
        <v>0</v>
      </c>
      <c r="BN35" s="150" t="n">
        <f aca="true">IFERROR(INDIRECT("'" &amp;$C35&amp; "'!" &amp;"e81"),0)</f>
        <v>0</v>
      </c>
      <c r="BO35" s="150" t="n">
        <f aca="true">IFERROR(INDIRECT("'" &amp;$C35&amp; "'!" &amp;"e82"),0)</f>
        <v>0</v>
      </c>
      <c r="BP35" s="150" t="n">
        <f aca="true">IFERROR(INDIRECT("'" &amp;$C35&amp; "'!" &amp;"e83"),0)</f>
        <v>0</v>
      </c>
      <c r="BQ35" s="150" t="n">
        <f aca="true">IFERROR(INDIRECT("'" &amp;$C35&amp; "'!" &amp;"e84"),0)</f>
        <v>0</v>
      </c>
      <c r="BR35" s="150" t="n">
        <f aca="true">IFERROR(INDIRECT("'" &amp;$C35&amp; "'!" &amp;"e85"),0)</f>
        <v>0</v>
      </c>
      <c r="BS35" s="150" t="n">
        <f aca="true">IFERROR(INDIRECT("'" &amp;$C35&amp; "'!" &amp;"e86"),0)</f>
        <v>0</v>
      </c>
      <c r="BT35" s="150" t="n">
        <f aca="true">IFERROR(INDIRECT("'" &amp;$C35&amp; "'!" &amp;"e87"),0)</f>
        <v>0</v>
      </c>
      <c r="BU35" s="150" t="n">
        <f aca="true">IFERROR(INDIRECT("'" &amp;$C35&amp; "'!" &amp;"e88"),0)</f>
        <v>0</v>
      </c>
      <c r="BV35" s="150" t="n">
        <f aca="true">IFERROR(INDIRECT("'" &amp;$C35&amp; "'!" &amp;"e89"),0)</f>
        <v>0</v>
      </c>
      <c r="BW35" s="150" t="n">
        <f aca="true">IFERROR(INDIRECT("'" &amp;$C35&amp; "'!" &amp;"e90"),0)</f>
        <v>0</v>
      </c>
      <c r="BX35" s="150" t="n">
        <f aca="true">IFERROR(INDIRECT("'" &amp;$C35&amp; "'!" &amp;"e91"),0)</f>
        <v>0</v>
      </c>
      <c r="BY35" s="150" t="n">
        <f aca="true">IFERROR(INDIRECT("'" &amp;$C35&amp; "'!" &amp;"e92"),0)</f>
        <v>0</v>
      </c>
      <c r="BZ35" s="150" t="n">
        <f aca="true">IFERROR(INDIRECT("'" &amp;$C35&amp; "'!" &amp;"h73"),0)</f>
        <v>0</v>
      </c>
      <c r="CA35" s="150" t="n">
        <f aca="true">IFERROR(INDIRECT("'" &amp;$C35&amp; "'!" &amp;"h74"),0)</f>
        <v>0</v>
      </c>
      <c r="CB35" s="150" t="n">
        <f aca="true">IFERROR(INDIRECT("'" &amp;$C35&amp; "'!" &amp;"h75"),0)</f>
        <v>0</v>
      </c>
      <c r="CC35" s="150" t="n">
        <f aca="true">IFERROR(INDIRECT("'" &amp;$C35&amp; "'!" &amp;"h76"),0)</f>
        <v>0</v>
      </c>
      <c r="CD35" s="150" t="n">
        <f aca="true">IFERROR(INDIRECT("'" &amp;$C35&amp; "'!" &amp;"h77"),0)</f>
        <v>0</v>
      </c>
      <c r="CE35" s="150" t="n">
        <f aca="true">IFERROR(INDIRECT("'" &amp;$C35&amp; "'!" &amp;"h78"),0)</f>
        <v>0</v>
      </c>
      <c r="CF35" s="150" t="n">
        <f aca="true">IFERROR(INDIRECT("'" &amp;$C35&amp; "'!" &amp;"h79"),0)</f>
        <v>0</v>
      </c>
      <c r="CG35" s="150" t="n">
        <f aca="true">IFERROR(INDIRECT("'" &amp;$C35&amp; "'!" &amp;"h80"),0)</f>
        <v>0</v>
      </c>
      <c r="CH35" s="150" t="n">
        <f aca="true">IFERROR(INDIRECT("'" &amp;$C35&amp; "'!" &amp;"h81"),0)</f>
        <v>0</v>
      </c>
      <c r="CI35" s="150" t="n">
        <f aca="true">IFERROR(INDIRECT("'" &amp;$C35&amp; "'!" &amp;"h82"),0)</f>
        <v>0</v>
      </c>
      <c r="CJ35" s="150" t="n">
        <f aca="true">IFERROR(INDIRECT("'" &amp;$C35&amp; "'!" &amp;"h83"),0)</f>
        <v>0</v>
      </c>
      <c r="CK35" s="150" t="n">
        <f aca="true">IFERROR(INDIRECT("'" &amp;$C35&amp; "'!" &amp;"h84"),0)</f>
        <v>0</v>
      </c>
      <c r="CL35" s="150" t="n">
        <f aca="true">IFERROR(INDIRECT("'" &amp;$C35&amp; "'!" &amp;"h85"),0)</f>
        <v>0</v>
      </c>
      <c r="CM35" s="150" t="n">
        <f aca="true">IFERROR(INDIRECT("'" &amp;$C35&amp; "'!" &amp;"h86"),0)</f>
        <v>0</v>
      </c>
      <c r="CN35" s="150" t="n">
        <f aca="true">IFERROR(INDIRECT("'" &amp;$C35&amp; "'!" &amp;"h87"),0)</f>
        <v>0</v>
      </c>
      <c r="CO35" s="150" t="n">
        <f aca="true">IFERROR(INDIRECT("'" &amp;$C35&amp; "'!" &amp;"h88"),0)</f>
        <v>0</v>
      </c>
      <c r="CP35" s="150" t="n">
        <f aca="true">IFERROR(INDIRECT("'" &amp;$C35&amp; "'!" &amp;"h89"),0)</f>
        <v>0</v>
      </c>
      <c r="CQ35" s="150" t="n">
        <f aca="true">IFERROR(INDIRECT("'" &amp;$C35&amp; "'!" &amp;"h90"),0)</f>
        <v>0</v>
      </c>
      <c r="CR35" s="150" t="n">
        <f aca="true">IFERROR(INDIRECT("'" &amp;$C35&amp; "'!" &amp;"h91"),0)</f>
        <v>0</v>
      </c>
      <c r="CS35" s="150" t="n">
        <f aca="true">IFERROR(INDIRECT("'" &amp;$C35&amp; "'!" &amp;"h92"),0)</f>
        <v>0</v>
      </c>
      <c r="CT35" s="151" t="n">
        <f aca="true">IFERROR(INDIRECT("'" &amp;$C35&amp; "'!" &amp;"b96"),0)</f>
        <v>0</v>
      </c>
      <c r="CU35" s="151" t="n">
        <f aca="true">IFERROR(INDIRECT("'" &amp;$C35&amp; "'!" &amp;"c96"),0)</f>
        <v>0</v>
      </c>
      <c r="CV35" s="151" t="n">
        <f aca="true">IFERROR(INDIRECT("'" &amp;$C35&amp; "'!" &amp;"g96"),0)</f>
        <v>0</v>
      </c>
      <c r="CW35" s="151" t="n">
        <f aca="true">IFERROR(INDIRECT("'" &amp;$C35&amp; "'!" &amp;"h96"),0)</f>
        <v>0</v>
      </c>
      <c r="CX35" s="151" t="n">
        <f aca="true">IFERROR(INDIRECT("'" &amp;$C35&amp; "'!" &amp;"i96"),0)</f>
        <v>0</v>
      </c>
      <c r="CY35" s="151" t="n">
        <f aca="true">IFERROR(INDIRECT("'" &amp;$C35&amp; "'!" &amp;"j96"),0)</f>
        <v>0</v>
      </c>
      <c r="CZ35" s="151" t="n">
        <f aca="true">IFERROR(INDIRECT("'" &amp;$C35&amp; "'!" &amp;"k96"),0)</f>
        <v>0</v>
      </c>
      <c r="DA35" s="151" t="n">
        <f aca="true">IFERROR(INDIRECT("'" &amp;$C35&amp; "'!" &amp;"l96"),0)</f>
        <v>0</v>
      </c>
      <c r="DB35" s="151" t="n">
        <f aca="true">IFERROR(INDIRECT("'" &amp;$C35&amp; "'!" &amp;"m96"),0)</f>
        <v>0</v>
      </c>
      <c r="DC35" s="151" t="n">
        <f aca="true">IFERROR(INDIRECT("'" &amp;$C35&amp; "'!" &amp;"n96"),0)</f>
        <v>0</v>
      </c>
      <c r="DD35" s="151" t="n">
        <f aca="true">IFERROR(INDIRECT("'" &amp;$C35&amp; "'!" &amp;"o96"),0)</f>
        <v>0</v>
      </c>
      <c r="DE35" s="151" t="n">
        <f aca="true">IFERROR(INDIRECT("'" &amp;$C35&amp; "'!" &amp;"p96"),0)</f>
        <v>0</v>
      </c>
    </row>
    <row r="36" s="152" customFormat="true" ht="15.75" hidden="false" customHeight="true" outlineLevel="0" collapsed="false">
      <c r="A36" s="147"/>
      <c r="B36" s="148" t="str">
        <f aca="true">IF(C36=0,"",IFERROR(INDIRECT("'"&amp;$C36&amp;"'!"&amp;"C5"),"Некорректное название листа"))</f>
        <v/>
      </c>
      <c r="C36" s="149"/>
      <c r="D36" s="150" t="n">
        <f aca="true">IFERROR(INDIRECT("'"&amp;$C36&amp;"'!"&amp;"c6"),0)</f>
        <v>0</v>
      </c>
      <c r="E36" s="150" t="n">
        <f aca="true">IFERROR(INDIRECT("'" &amp;$C36&amp; "'!" &amp;"c7"),0)</f>
        <v>0</v>
      </c>
      <c r="F36" s="150" t="n">
        <f aca="true">IFERROR(INDIRECT("'" &amp;$C36&amp; "'!" &amp;"c10"),0)</f>
        <v>0</v>
      </c>
      <c r="G36" s="150" t="n">
        <f aca="true">IFERROR(INDIRECT("'" &amp;$C36&amp; "'!" &amp;"c11"),0)</f>
        <v>0</v>
      </c>
      <c r="H36" s="150" t="n">
        <f aca="true">IFERROR(INDIRECT("'" &amp;$C36&amp; "'!" &amp;"c12"),0)</f>
        <v>0</v>
      </c>
      <c r="I36" s="150" t="n">
        <f aca="true">IFERROR(INDIRECT("'" &amp;$C36&amp; "'!" &amp;"c13"),0)</f>
        <v>0</v>
      </c>
      <c r="J36" s="150" t="n">
        <f aca="true">IFERROR(INDIRECT("'" &amp;$C36&amp; "'!" &amp;"c15"),0)</f>
        <v>0</v>
      </c>
      <c r="K36" s="150" t="n">
        <f aca="true">IFERROR(INDIRECT("'" &amp;$C36&amp; "'!" &amp;"c16"),0)</f>
        <v>0</v>
      </c>
      <c r="L36" s="150" t="n">
        <f aca="true">IFERROR(INDIRECT("'" &amp;$C36&amp; "'!" &amp;"c17"),0)</f>
        <v>0</v>
      </c>
      <c r="M36" s="150" t="n">
        <f aca="true">IFERROR(INDIRECT("'" &amp;$C36&amp; "'!" &amp;"c19"),0)</f>
        <v>0</v>
      </c>
      <c r="N36" s="150" t="n">
        <f aca="true">IFERROR(INDIRECT("'" &amp;$C36&amp; "'!" &amp;"c20"),0)</f>
        <v>0</v>
      </c>
      <c r="O36" s="150" t="n">
        <f aca="true">IFERROR(INDIRECT("'" &amp;$C36&amp; "'!" &amp;"c21"),0)</f>
        <v>0</v>
      </c>
      <c r="P36" s="150" t="n">
        <f aca="true">IFERROR(INDIRECT("'" &amp;$C36&amp; "'!" &amp;"c22"),0)</f>
        <v>0</v>
      </c>
      <c r="Q36" s="150" t="n">
        <f aca="true">IFERROR(INDIRECT("'" &amp;$C36&amp; "'!" &amp;"g25"),0)</f>
        <v>0</v>
      </c>
      <c r="R36" s="150" t="n">
        <f aca="true">IFERROR(INDIRECT("'" &amp;$C36&amp; "'!" &amp;"g26"),0)</f>
        <v>0</v>
      </c>
      <c r="S36" s="150" t="n">
        <f aca="true">IFERROR(INDIRECT("'" &amp;$C36&amp; "'!" &amp;"g27"),0)</f>
        <v>0</v>
      </c>
      <c r="T36" s="150" t="n">
        <f aca="true">IFERROR(INDIRECT("'" &amp;$C36&amp; "'!" &amp;"g28"),0)</f>
        <v>0</v>
      </c>
      <c r="U36" s="150" t="n">
        <f aca="true">IFERROR(INDIRECT("'" &amp;$C36&amp; "'!" &amp;"g29"),0)</f>
        <v>0</v>
      </c>
      <c r="V36" s="150" t="n">
        <f aca="true">IFERROR(INDIRECT("'" &amp;$C36&amp; "'!" &amp;"g30"),0)</f>
        <v>0</v>
      </c>
      <c r="W36" s="150" t="n">
        <f aca="true">IFERROR(INDIRECT("'" &amp;$C36&amp; "'!" &amp;"g31"),0)</f>
        <v>0</v>
      </c>
      <c r="X36" s="150" t="n">
        <f aca="true">IFERROR(INDIRECT("'" &amp;$C36&amp; "'!" &amp;"g32"),0)</f>
        <v>0</v>
      </c>
      <c r="Y36" s="150" t="n">
        <f aca="true">IFERROR(INDIRECT("'" &amp;$C36&amp; "'!" &amp;"g33"),0)</f>
        <v>0</v>
      </c>
      <c r="Z36" s="150" t="n">
        <f aca="true">IFERROR(INDIRECT("'" &amp;$C36&amp; "'!" &amp;"g34"),0)</f>
        <v>0</v>
      </c>
      <c r="AA36" s="150" t="n">
        <f aca="true">IFERROR(INDIRECT("'" &amp;$C36&amp; "'!" &amp;"g35"),0)</f>
        <v>0</v>
      </c>
      <c r="AB36" s="150" t="n">
        <f aca="true">IFERROR(INDIRECT("'" &amp;$C36&amp; "'!" &amp;"g36"),0)</f>
        <v>0</v>
      </c>
      <c r="AC36" s="150" t="n">
        <f aca="true">IFERROR(INDIRECT("'" &amp;$C36&amp; "'!" &amp;"g37"),0)</f>
        <v>0</v>
      </c>
      <c r="AD36" s="150" t="n">
        <f aca="true">IFERROR(INDIRECT("'" &amp;$C36&amp; "'!" &amp;"g38"),0)</f>
        <v>0</v>
      </c>
      <c r="AE36" s="150" t="n">
        <f aca="true">IFERROR(INDIRECT("'" &amp;$C36&amp; "'!" &amp;"g42"),0)</f>
        <v>0</v>
      </c>
      <c r="AF36" s="150" t="n">
        <f aca="true">IFERROR(INDIRECT("'" &amp;$C36&amp; "'!" &amp;"g43"),0)</f>
        <v>0</v>
      </c>
      <c r="AG36" s="150" t="n">
        <f aca="true">IFERROR(INDIRECT("'"&amp;$C36&amp;"'!"&amp;"g46"),0)</f>
        <v>0</v>
      </c>
      <c r="AH36" s="150" t="n">
        <f aca="true">IFERROR(INDIRECT("'"&amp;$C36&amp;"'!"&amp;"g47"),0)</f>
        <v>0</v>
      </c>
      <c r="AI36" s="150" t="n">
        <f aca="true">IFERROR(INDIRECT("'"&amp;$C36&amp;"'!"&amp;"g48"),0)</f>
        <v>0</v>
      </c>
      <c r="AJ36" s="150" t="n">
        <f aca="true">IFERROR(INDIRECT("'"&amp;$C36&amp;"'!"&amp;"g49"),0)</f>
        <v>0</v>
      </c>
      <c r="AK36" s="150" t="n">
        <f aca="true">IFERROR(INDIRECT("'"&amp;$C36&amp;"'!"&amp;"g50"),0)</f>
        <v>0</v>
      </c>
      <c r="AL36" s="150" t="n">
        <f aca="true">IFERROR(INDIRECT("'" &amp;$C36&amp; "'!" &amp;"i46"),0)</f>
        <v>0</v>
      </c>
      <c r="AM36" s="150" t="n">
        <f aca="true">IFERROR(INDIRECT("'" &amp;$C36&amp; "'!" &amp;"i47"),0)</f>
        <v>0</v>
      </c>
      <c r="AN36" s="150" t="n">
        <f aca="true">IFERROR(INDIRECT("'" &amp;$C36&amp; "'!" &amp;"i48"),0)</f>
        <v>0</v>
      </c>
      <c r="AO36" s="150" t="n">
        <f aca="true">IFERROR(INDIRECT("'" &amp;$C36&amp; "'!" &amp;"i49"),0)</f>
        <v>0</v>
      </c>
      <c r="AP36" s="150" t="n">
        <f aca="true">IFERROR(INDIRECT("'" &amp;$C36&amp; "'!" &amp;"i50"),0)</f>
        <v>0</v>
      </c>
      <c r="AQ36" s="150" t="n">
        <f aca="true">IFERROR(INDIRECT("'" &amp;$C36&amp; "'!" &amp;"g53"),0)</f>
        <v>0</v>
      </c>
      <c r="AR36" s="150" t="n">
        <f aca="true">IFERROR(INDIRECT("'" &amp;$C36&amp; "'!" &amp;"g54"),0)</f>
        <v>0</v>
      </c>
      <c r="AS36" s="150" t="n">
        <f aca="true">IFERROR(INDIRECT("'" &amp;$C36&amp; "'!" &amp;"g55"),0)</f>
        <v>0</v>
      </c>
      <c r="AT36" s="150" t="n">
        <f aca="true">IFERROR(INDIRECT("'" &amp;$C36&amp; "'!" &amp;"g56"),0)</f>
        <v>0</v>
      </c>
      <c r="AU36" s="150" t="n">
        <f aca="true">IFERROR(INDIRECT("'" &amp;$C36&amp; "'!" &amp;"g57"),0)</f>
        <v>0</v>
      </c>
      <c r="AV36" s="150" t="n">
        <f aca="true">IFERROR(INDIRECT("'" &amp;$C36&amp; "'!" &amp;"g60"),0)</f>
        <v>0</v>
      </c>
      <c r="AW36" s="150" t="n">
        <f aca="true">IFERROR(INDIRECT("'" &amp;$C36&amp; "'!" &amp;"g61"),0)</f>
        <v>0</v>
      </c>
      <c r="AX36" s="150" t="n">
        <f aca="true">IFERROR(INDIRECT("'" &amp;$C36&amp; "'!" &amp;"g62"),0)</f>
        <v>0</v>
      </c>
      <c r="AY36" s="150" t="n">
        <f aca="true">IFERROR(INDIRECT("'" &amp;$C36&amp; "'!" &amp;"i60"),0)</f>
        <v>0</v>
      </c>
      <c r="AZ36" s="150" t="n">
        <f aca="true">IFERROR(INDIRECT("'" &amp;$C36&amp; "'!" &amp;"i61"),0)</f>
        <v>0</v>
      </c>
      <c r="BA36" s="150" t="n">
        <f aca="true">IFERROR(INDIRECT("'" &amp;$C36&amp; "'!" &amp;"i62"),0)</f>
        <v>0</v>
      </c>
      <c r="BB36" s="150" t="n">
        <f aca="true">IFERROR(INDIRECT("'" &amp;$C36&amp; "'!" &amp;"g66"),0)</f>
        <v>0</v>
      </c>
      <c r="BC36" s="150" t="n">
        <f aca="true">IFERROR(INDIRECT("'" &amp;$C36&amp; "'!" &amp;"g67"),0)</f>
        <v>0</v>
      </c>
      <c r="BD36" s="150" t="n">
        <f aca="true">IFERROR(INDIRECT("'" &amp;$C36&amp; "'!" &amp;"g69"),0)</f>
        <v>0</v>
      </c>
      <c r="BE36" s="150" t="n">
        <f aca="true">IFERROR(INDIRECT("'" &amp;$C36&amp; "'!" &amp;"g70"),0)</f>
        <v>0</v>
      </c>
      <c r="BF36" s="150" t="n">
        <f aca="true">IFERROR(INDIRECT("'" &amp;$C36&amp; "'!" &amp;"e73"),0)</f>
        <v>0</v>
      </c>
      <c r="BG36" s="150" t="n">
        <f aca="true">IFERROR(INDIRECT("'" &amp;$C36&amp; "'!" &amp;"e74"),0)</f>
        <v>0</v>
      </c>
      <c r="BH36" s="150" t="n">
        <f aca="true">IFERROR(INDIRECT("'" &amp;$C36&amp; "'!" &amp;"e75"),0)</f>
        <v>0</v>
      </c>
      <c r="BI36" s="150" t="n">
        <f aca="true">IFERROR(INDIRECT("'" &amp;$C36&amp; "'!" &amp;"e76"),0)</f>
        <v>0</v>
      </c>
      <c r="BJ36" s="150" t="n">
        <f aca="true">IFERROR(INDIRECT("'" &amp;$C36&amp; "'!" &amp;"e77"),0)</f>
        <v>0</v>
      </c>
      <c r="BK36" s="150" t="n">
        <f aca="true">IFERROR(INDIRECT("'" &amp;$C36&amp; "'!" &amp;"e78"),0)</f>
        <v>0</v>
      </c>
      <c r="BL36" s="150" t="n">
        <f aca="true">IFERROR(INDIRECT("'" &amp;$C36&amp; "'!" &amp;"e79"),0)</f>
        <v>0</v>
      </c>
      <c r="BM36" s="150" t="n">
        <f aca="true">IFERROR(INDIRECT("'" &amp;$C36&amp; "'!" &amp;"e80"),0)</f>
        <v>0</v>
      </c>
      <c r="BN36" s="150" t="n">
        <f aca="true">IFERROR(INDIRECT("'" &amp;$C36&amp; "'!" &amp;"e81"),0)</f>
        <v>0</v>
      </c>
      <c r="BO36" s="150" t="n">
        <f aca="true">IFERROR(INDIRECT("'" &amp;$C36&amp; "'!" &amp;"e82"),0)</f>
        <v>0</v>
      </c>
      <c r="BP36" s="150" t="n">
        <f aca="true">IFERROR(INDIRECT("'" &amp;$C36&amp; "'!" &amp;"e83"),0)</f>
        <v>0</v>
      </c>
      <c r="BQ36" s="150" t="n">
        <f aca="true">IFERROR(INDIRECT("'" &amp;$C36&amp; "'!" &amp;"e84"),0)</f>
        <v>0</v>
      </c>
      <c r="BR36" s="150" t="n">
        <f aca="true">IFERROR(INDIRECT("'" &amp;$C36&amp; "'!" &amp;"e85"),0)</f>
        <v>0</v>
      </c>
      <c r="BS36" s="150" t="n">
        <f aca="true">IFERROR(INDIRECT("'" &amp;$C36&amp; "'!" &amp;"e86"),0)</f>
        <v>0</v>
      </c>
      <c r="BT36" s="150" t="n">
        <f aca="true">IFERROR(INDIRECT("'" &amp;$C36&amp; "'!" &amp;"e87"),0)</f>
        <v>0</v>
      </c>
      <c r="BU36" s="150" t="n">
        <f aca="true">IFERROR(INDIRECT("'" &amp;$C36&amp; "'!" &amp;"e88"),0)</f>
        <v>0</v>
      </c>
      <c r="BV36" s="150" t="n">
        <f aca="true">IFERROR(INDIRECT("'" &amp;$C36&amp; "'!" &amp;"e89"),0)</f>
        <v>0</v>
      </c>
      <c r="BW36" s="150" t="n">
        <f aca="true">IFERROR(INDIRECT("'" &amp;$C36&amp; "'!" &amp;"e90"),0)</f>
        <v>0</v>
      </c>
      <c r="BX36" s="150" t="n">
        <f aca="true">IFERROR(INDIRECT("'" &amp;$C36&amp; "'!" &amp;"e91"),0)</f>
        <v>0</v>
      </c>
      <c r="BY36" s="150" t="n">
        <f aca="true">IFERROR(INDIRECT("'" &amp;$C36&amp; "'!" &amp;"e92"),0)</f>
        <v>0</v>
      </c>
      <c r="BZ36" s="150" t="n">
        <f aca="true">IFERROR(INDIRECT("'" &amp;$C36&amp; "'!" &amp;"h73"),0)</f>
        <v>0</v>
      </c>
      <c r="CA36" s="150" t="n">
        <f aca="true">IFERROR(INDIRECT("'" &amp;$C36&amp; "'!" &amp;"h74"),0)</f>
        <v>0</v>
      </c>
      <c r="CB36" s="150" t="n">
        <f aca="true">IFERROR(INDIRECT("'" &amp;$C36&amp; "'!" &amp;"h75"),0)</f>
        <v>0</v>
      </c>
      <c r="CC36" s="150" t="n">
        <f aca="true">IFERROR(INDIRECT("'" &amp;$C36&amp; "'!" &amp;"h76"),0)</f>
        <v>0</v>
      </c>
      <c r="CD36" s="150" t="n">
        <f aca="true">IFERROR(INDIRECT("'" &amp;$C36&amp; "'!" &amp;"h77"),0)</f>
        <v>0</v>
      </c>
      <c r="CE36" s="150" t="n">
        <f aca="true">IFERROR(INDIRECT("'" &amp;$C36&amp; "'!" &amp;"h78"),0)</f>
        <v>0</v>
      </c>
      <c r="CF36" s="150" t="n">
        <f aca="true">IFERROR(INDIRECT("'" &amp;$C36&amp; "'!" &amp;"h79"),0)</f>
        <v>0</v>
      </c>
      <c r="CG36" s="150" t="n">
        <f aca="true">IFERROR(INDIRECT("'" &amp;$C36&amp; "'!" &amp;"h80"),0)</f>
        <v>0</v>
      </c>
      <c r="CH36" s="150" t="n">
        <f aca="true">IFERROR(INDIRECT("'" &amp;$C36&amp; "'!" &amp;"h81"),0)</f>
        <v>0</v>
      </c>
      <c r="CI36" s="150" t="n">
        <f aca="true">IFERROR(INDIRECT("'" &amp;$C36&amp; "'!" &amp;"h82"),0)</f>
        <v>0</v>
      </c>
      <c r="CJ36" s="150" t="n">
        <f aca="true">IFERROR(INDIRECT("'" &amp;$C36&amp; "'!" &amp;"h83"),0)</f>
        <v>0</v>
      </c>
      <c r="CK36" s="150" t="n">
        <f aca="true">IFERROR(INDIRECT("'" &amp;$C36&amp; "'!" &amp;"h84"),0)</f>
        <v>0</v>
      </c>
      <c r="CL36" s="150" t="n">
        <f aca="true">IFERROR(INDIRECT("'" &amp;$C36&amp; "'!" &amp;"h85"),0)</f>
        <v>0</v>
      </c>
      <c r="CM36" s="150" t="n">
        <f aca="true">IFERROR(INDIRECT("'" &amp;$C36&amp; "'!" &amp;"h86"),0)</f>
        <v>0</v>
      </c>
      <c r="CN36" s="150" t="n">
        <f aca="true">IFERROR(INDIRECT("'" &amp;$C36&amp; "'!" &amp;"h87"),0)</f>
        <v>0</v>
      </c>
      <c r="CO36" s="150" t="n">
        <f aca="true">IFERROR(INDIRECT("'" &amp;$C36&amp; "'!" &amp;"h88"),0)</f>
        <v>0</v>
      </c>
      <c r="CP36" s="150" t="n">
        <f aca="true">IFERROR(INDIRECT("'" &amp;$C36&amp; "'!" &amp;"h89"),0)</f>
        <v>0</v>
      </c>
      <c r="CQ36" s="150" t="n">
        <f aca="true">IFERROR(INDIRECT("'" &amp;$C36&amp; "'!" &amp;"h90"),0)</f>
        <v>0</v>
      </c>
      <c r="CR36" s="150" t="n">
        <f aca="true">IFERROR(INDIRECT("'" &amp;$C36&amp; "'!" &amp;"h91"),0)</f>
        <v>0</v>
      </c>
      <c r="CS36" s="150" t="n">
        <f aca="true">IFERROR(INDIRECT("'" &amp;$C36&amp; "'!" &amp;"h92"),0)</f>
        <v>0</v>
      </c>
      <c r="CT36" s="151" t="n">
        <f aca="true">IFERROR(INDIRECT("'" &amp;$C36&amp; "'!" &amp;"b96"),0)</f>
        <v>0</v>
      </c>
      <c r="CU36" s="151" t="n">
        <f aca="true">IFERROR(INDIRECT("'" &amp;$C36&amp; "'!" &amp;"c96"),0)</f>
        <v>0</v>
      </c>
      <c r="CV36" s="151" t="n">
        <f aca="true">IFERROR(INDIRECT("'" &amp;$C36&amp; "'!" &amp;"g96"),0)</f>
        <v>0</v>
      </c>
      <c r="CW36" s="151" t="n">
        <f aca="true">IFERROR(INDIRECT("'" &amp;$C36&amp; "'!" &amp;"h96"),0)</f>
        <v>0</v>
      </c>
      <c r="CX36" s="151" t="n">
        <f aca="true">IFERROR(INDIRECT("'" &amp;$C36&amp; "'!" &amp;"i96"),0)</f>
        <v>0</v>
      </c>
      <c r="CY36" s="151" t="n">
        <f aca="true">IFERROR(INDIRECT("'" &amp;$C36&amp; "'!" &amp;"j96"),0)</f>
        <v>0</v>
      </c>
      <c r="CZ36" s="151" t="n">
        <f aca="true">IFERROR(INDIRECT("'" &amp;$C36&amp; "'!" &amp;"k96"),0)</f>
        <v>0</v>
      </c>
      <c r="DA36" s="151" t="n">
        <f aca="true">IFERROR(INDIRECT("'" &amp;$C36&amp; "'!" &amp;"l96"),0)</f>
        <v>0</v>
      </c>
      <c r="DB36" s="151" t="n">
        <f aca="true">IFERROR(INDIRECT("'" &amp;$C36&amp; "'!" &amp;"m96"),0)</f>
        <v>0</v>
      </c>
      <c r="DC36" s="151" t="n">
        <f aca="true">IFERROR(INDIRECT("'" &amp;$C36&amp; "'!" &amp;"n96"),0)</f>
        <v>0</v>
      </c>
      <c r="DD36" s="151" t="n">
        <f aca="true">IFERROR(INDIRECT("'" &amp;$C36&amp; "'!" &amp;"o96"),0)</f>
        <v>0</v>
      </c>
      <c r="DE36" s="151" t="n">
        <f aca="true">IFERROR(INDIRECT("'" &amp;$C36&amp; "'!" &amp;"p96"),0)</f>
        <v>0</v>
      </c>
    </row>
    <row r="37" s="152" customFormat="true" ht="15.75" hidden="false" customHeight="true" outlineLevel="0" collapsed="false">
      <c r="A37" s="147"/>
      <c r="B37" s="148" t="str">
        <f aca="true">IF(C37=0,"",IFERROR(INDIRECT("'"&amp;$C37&amp;"'!"&amp;"C5"),"Некорректное название листа"))</f>
        <v/>
      </c>
      <c r="C37" s="149"/>
      <c r="D37" s="150" t="n">
        <f aca="true">IFERROR(INDIRECT("'"&amp;$C37&amp;"'!"&amp;"c6"),0)</f>
        <v>0</v>
      </c>
      <c r="E37" s="150" t="n">
        <f aca="true">IFERROR(INDIRECT("'" &amp;$C37&amp; "'!" &amp;"c7"),0)</f>
        <v>0</v>
      </c>
      <c r="F37" s="150" t="n">
        <f aca="true">IFERROR(INDIRECT("'" &amp;$C37&amp; "'!" &amp;"c10"),0)</f>
        <v>0</v>
      </c>
      <c r="G37" s="150" t="n">
        <f aca="true">IFERROR(INDIRECT("'" &amp;$C37&amp; "'!" &amp;"c11"),0)</f>
        <v>0</v>
      </c>
      <c r="H37" s="150" t="n">
        <f aca="true">IFERROR(INDIRECT("'" &amp;$C37&amp; "'!" &amp;"c12"),0)</f>
        <v>0</v>
      </c>
      <c r="I37" s="150" t="n">
        <f aca="true">IFERROR(INDIRECT("'" &amp;$C37&amp; "'!" &amp;"c13"),0)</f>
        <v>0</v>
      </c>
      <c r="J37" s="150" t="n">
        <f aca="true">IFERROR(INDIRECT("'" &amp;$C37&amp; "'!" &amp;"c15"),0)</f>
        <v>0</v>
      </c>
      <c r="K37" s="150" t="n">
        <f aca="true">IFERROR(INDIRECT("'" &amp;$C37&amp; "'!" &amp;"c16"),0)</f>
        <v>0</v>
      </c>
      <c r="L37" s="150" t="n">
        <f aca="true">IFERROR(INDIRECT("'" &amp;$C37&amp; "'!" &amp;"c17"),0)</f>
        <v>0</v>
      </c>
      <c r="M37" s="150" t="n">
        <f aca="true">IFERROR(INDIRECT("'" &amp;$C37&amp; "'!" &amp;"c19"),0)</f>
        <v>0</v>
      </c>
      <c r="N37" s="150" t="n">
        <f aca="true">IFERROR(INDIRECT("'" &amp;$C37&amp; "'!" &amp;"c20"),0)</f>
        <v>0</v>
      </c>
      <c r="O37" s="150" t="n">
        <f aca="true">IFERROR(INDIRECT("'" &amp;$C37&amp; "'!" &amp;"c21"),0)</f>
        <v>0</v>
      </c>
      <c r="P37" s="150" t="n">
        <f aca="true">IFERROR(INDIRECT("'" &amp;$C37&amp; "'!" &amp;"c22"),0)</f>
        <v>0</v>
      </c>
      <c r="Q37" s="150" t="n">
        <f aca="true">IFERROR(INDIRECT("'" &amp;$C37&amp; "'!" &amp;"g25"),0)</f>
        <v>0</v>
      </c>
      <c r="R37" s="150" t="n">
        <f aca="true">IFERROR(INDIRECT("'" &amp;$C37&amp; "'!" &amp;"g26"),0)</f>
        <v>0</v>
      </c>
      <c r="S37" s="150" t="n">
        <f aca="true">IFERROR(INDIRECT("'" &amp;$C37&amp; "'!" &amp;"g27"),0)</f>
        <v>0</v>
      </c>
      <c r="T37" s="150" t="n">
        <f aca="true">IFERROR(INDIRECT("'" &amp;$C37&amp; "'!" &amp;"g28"),0)</f>
        <v>0</v>
      </c>
      <c r="U37" s="150" t="n">
        <f aca="true">IFERROR(INDIRECT("'" &amp;$C37&amp; "'!" &amp;"g29"),0)</f>
        <v>0</v>
      </c>
      <c r="V37" s="150" t="n">
        <f aca="true">IFERROR(INDIRECT("'" &amp;$C37&amp; "'!" &amp;"g30"),0)</f>
        <v>0</v>
      </c>
      <c r="W37" s="150" t="n">
        <f aca="true">IFERROR(INDIRECT("'" &amp;$C37&amp; "'!" &amp;"g31"),0)</f>
        <v>0</v>
      </c>
      <c r="X37" s="150" t="n">
        <f aca="true">IFERROR(INDIRECT("'" &amp;$C37&amp; "'!" &amp;"g32"),0)</f>
        <v>0</v>
      </c>
      <c r="Y37" s="150" t="n">
        <f aca="true">IFERROR(INDIRECT("'" &amp;$C37&amp; "'!" &amp;"g33"),0)</f>
        <v>0</v>
      </c>
      <c r="Z37" s="150" t="n">
        <f aca="true">IFERROR(INDIRECT("'" &amp;$C37&amp; "'!" &amp;"g34"),0)</f>
        <v>0</v>
      </c>
      <c r="AA37" s="150" t="n">
        <f aca="true">IFERROR(INDIRECT("'" &amp;$C37&amp; "'!" &amp;"g35"),0)</f>
        <v>0</v>
      </c>
      <c r="AB37" s="150" t="n">
        <f aca="true">IFERROR(INDIRECT("'" &amp;$C37&amp; "'!" &amp;"g36"),0)</f>
        <v>0</v>
      </c>
      <c r="AC37" s="150" t="n">
        <f aca="true">IFERROR(INDIRECT("'" &amp;$C37&amp; "'!" &amp;"g37"),0)</f>
        <v>0</v>
      </c>
      <c r="AD37" s="150" t="n">
        <f aca="true">IFERROR(INDIRECT("'" &amp;$C37&amp; "'!" &amp;"g38"),0)</f>
        <v>0</v>
      </c>
      <c r="AE37" s="150" t="n">
        <f aca="true">IFERROR(INDIRECT("'" &amp;$C37&amp; "'!" &amp;"g42"),0)</f>
        <v>0</v>
      </c>
      <c r="AF37" s="150" t="n">
        <f aca="true">IFERROR(INDIRECT("'" &amp;$C37&amp; "'!" &amp;"g43"),0)</f>
        <v>0</v>
      </c>
      <c r="AG37" s="150" t="n">
        <f aca="true">IFERROR(INDIRECT("'"&amp;$C37&amp;"'!"&amp;"g46"),0)</f>
        <v>0</v>
      </c>
      <c r="AH37" s="150" t="n">
        <f aca="true">IFERROR(INDIRECT("'"&amp;$C37&amp;"'!"&amp;"g47"),0)</f>
        <v>0</v>
      </c>
      <c r="AI37" s="150" t="n">
        <f aca="true">IFERROR(INDIRECT("'"&amp;$C37&amp;"'!"&amp;"g48"),0)</f>
        <v>0</v>
      </c>
      <c r="AJ37" s="150" t="n">
        <f aca="true">IFERROR(INDIRECT("'"&amp;$C37&amp;"'!"&amp;"g49"),0)</f>
        <v>0</v>
      </c>
      <c r="AK37" s="150" t="n">
        <f aca="true">IFERROR(INDIRECT("'"&amp;$C37&amp;"'!"&amp;"g50"),0)</f>
        <v>0</v>
      </c>
      <c r="AL37" s="150" t="n">
        <f aca="true">IFERROR(INDIRECT("'" &amp;$C37&amp; "'!" &amp;"i46"),0)</f>
        <v>0</v>
      </c>
      <c r="AM37" s="150" t="n">
        <f aca="true">IFERROR(INDIRECT("'" &amp;$C37&amp; "'!" &amp;"i47"),0)</f>
        <v>0</v>
      </c>
      <c r="AN37" s="150" t="n">
        <f aca="true">IFERROR(INDIRECT("'" &amp;$C37&amp; "'!" &amp;"i48"),0)</f>
        <v>0</v>
      </c>
      <c r="AO37" s="150" t="n">
        <f aca="true">IFERROR(INDIRECT("'" &amp;$C37&amp; "'!" &amp;"i49"),0)</f>
        <v>0</v>
      </c>
      <c r="AP37" s="150" t="n">
        <f aca="true">IFERROR(INDIRECT("'" &amp;$C37&amp; "'!" &amp;"i50"),0)</f>
        <v>0</v>
      </c>
      <c r="AQ37" s="150" t="n">
        <f aca="true">IFERROR(INDIRECT("'" &amp;$C37&amp; "'!" &amp;"g53"),0)</f>
        <v>0</v>
      </c>
      <c r="AR37" s="150" t="n">
        <f aca="true">IFERROR(INDIRECT("'" &amp;$C37&amp; "'!" &amp;"g54"),0)</f>
        <v>0</v>
      </c>
      <c r="AS37" s="150" t="n">
        <f aca="true">IFERROR(INDIRECT("'" &amp;$C37&amp; "'!" &amp;"g55"),0)</f>
        <v>0</v>
      </c>
      <c r="AT37" s="150" t="n">
        <f aca="true">IFERROR(INDIRECT("'" &amp;$C37&amp; "'!" &amp;"g56"),0)</f>
        <v>0</v>
      </c>
      <c r="AU37" s="150" t="n">
        <f aca="true">IFERROR(INDIRECT("'" &amp;$C37&amp; "'!" &amp;"g57"),0)</f>
        <v>0</v>
      </c>
      <c r="AV37" s="150" t="n">
        <f aca="true">IFERROR(INDIRECT("'" &amp;$C37&amp; "'!" &amp;"g60"),0)</f>
        <v>0</v>
      </c>
      <c r="AW37" s="150" t="n">
        <f aca="true">IFERROR(INDIRECT("'" &amp;$C37&amp; "'!" &amp;"g61"),0)</f>
        <v>0</v>
      </c>
      <c r="AX37" s="150" t="n">
        <f aca="true">IFERROR(INDIRECT("'" &amp;$C37&amp; "'!" &amp;"g62"),0)</f>
        <v>0</v>
      </c>
      <c r="AY37" s="150" t="n">
        <f aca="true">IFERROR(INDIRECT("'" &amp;$C37&amp; "'!" &amp;"i60"),0)</f>
        <v>0</v>
      </c>
      <c r="AZ37" s="150" t="n">
        <f aca="true">IFERROR(INDIRECT("'" &amp;$C37&amp; "'!" &amp;"i61"),0)</f>
        <v>0</v>
      </c>
      <c r="BA37" s="150" t="n">
        <f aca="true">IFERROR(INDIRECT("'" &amp;$C37&amp; "'!" &amp;"i62"),0)</f>
        <v>0</v>
      </c>
      <c r="BB37" s="150" t="n">
        <f aca="true">IFERROR(INDIRECT("'" &amp;$C37&amp; "'!" &amp;"g66"),0)</f>
        <v>0</v>
      </c>
      <c r="BC37" s="150" t="n">
        <f aca="true">IFERROR(INDIRECT("'" &amp;$C37&amp; "'!" &amp;"g67"),0)</f>
        <v>0</v>
      </c>
      <c r="BD37" s="150" t="n">
        <f aca="true">IFERROR(INDIRECT("'" &amp;$C37&amp; "'!" &amp;"g69"),0)</f>
        <v>0</v>
      </c>
      <c r="BE37" s="150" t="n">
        <f aca="true">IFERROR(INDIRECT("'" &amp;$C37&amp; "'!" &amp;"g70"),0)</f>
        <v>0</v>
      </c>
      <c r="BF37" s="150" t="n">
        <f aca="true">IFERROR(INDIRECT("'" &amp;$C37&amp; "'!" &amp;"e73"),0)</f>
        <v>0</v>
      </c>
      <c r="BG37" s="150" t="n">
        <f aca="true">IFERROR(INDIRECT("'" &amp;$C37&amp; "'!" &amp;"e74"),0)</f>
        <v>0</v>
      </c>
      <c r="BH37" s="150" t="n">
        <f aca="true">IFERROR(INDIRECT("'" &amp;$C37&amp; "'!" &amp;"e75"),0)</f>
        <v>0</v>
      </c>
      <c r="BI37" s="150" t="n">
        <f aca="true">IFERROR(INDIRECT("'" &amp;$C37&amp; "'!" &amp;"e76"),0)</f>
        <v>0</v>
      </c>
      <c r="BJ37" s="150" t="n">
        <f aca="true">IFERROR(INDIRECT("'" &amp;$C37&amp; "'!" &amp;"e77"),0)</f>
        <v>0</v>
      </c>
      <c r="BK37" s="150" t="n">
        <f aca="true">IFERROR(INDIRECT("'" &amp;$C37&amp; "'!" &amp;"e78"),0)</f>
        <v>0</v>
      </c>
      <c r="BL37" s="150" t="n">
        <f aca="true">IFERROR(INDIRECT("'" &amp;$C37&amp; "'!" &amp;"e79"),0)</f>
        <v>0</v>
      </c>
      <c r="BM37" s="150" t="n">
        <f aca="true">IFERROR(INDIRECT("'" &amp;$C37&amp; "'!" &amp;"e80"),0)</f>
        <v>0</v>
      </c>
      <c r="BN37" s="150" t="n">
        <f aca="true">IFERROR(INDIRECT("'" &amp;$C37&amp; "'!" &amp;"e81"),0)</f>
        <v>0</v>
      </c>
      <c r="BO37" s="150" t="n">
        <f aca="true">IFERROR(INDIRECT("'" &amp;$C37&amp; "'!" &amp;"e82"),0)</f>
        <v>0</v>
      </c>
      <c r="BP37" s="150" t="n">
        <f aca="true">IFERROR(INDIRECT("'" &amp;$C37&amp; "'!" &amp;"e83"),0)</f>
        <v>0</v>
      </c>
      <c r="BQ37" s="150" t="n">
        <f aca="true">IFERROR(INDIRECT("'" &amp;$C37&amp; "'!" &amp;"e84"),0)</f>
        <v>0</v>
      </c>
      <c r="BR37" s="150" t="n">
        <f aca="true">IFERROR(INDIRECT("'" &amp;$C37&amp; "'!" &amp;"e85"),0)</f>
        <v>0</v>
      </c>
      <c r="BS37" s="150" t="n">
        <f aca="true">IFERROR(INDIRECT("'" &amp;$C37&amp; "'!" &amp;"e86"),0)</f>
        <v>0</v>
      </c>
      <c r="BT37" s="150" t="n">
        <f aca="true">IFERROR(INDIRECT("'" &amp;$C37&amp; "'!" &amp;"e87"),0)</f>
        <v>0</v>
      </c>
      <c r="BU37" s="150" t="n">
        <f aca="true">IFERROR(INDIRECT("'" &amp;$C37&amp; "'!" &amp;"e88"),0)</f>
        <v>0</v>
      </c>
      <c r="BV37" s="150" t="n">
        <f aca="true">IFERROR(INDIRECT("'" &amp;$C37&amp; "'!" &amp;"e89"),0)</f>
        <v>0</v>
      </c>
      <c r="BW37" s="150" t="n">
        <f aca="true">IFERROR(INDIRECT("'" &amp;$C37&amp; "'!" &amp;"e90"),0)</f>
        <v>0</v>
      </c>
      <c r="BX37" s="150" t="n">
        <f aca="true">IFERROR(INDIRECT("'" &amp;$C37&amp; "'!" &amp;"e91"),0)</f>
        <v>0</v>
      </c>
      <c r="BY37" s="150" t="n">
        <f aca="true">IFERROR(INDIRECT("'" &amp;$C37&amp; "'!" &amp;"e92"),0)</f>
        <v>0</v>
      </c>
      <c r="BZ37" s="150" t="n">
        <f aca="true">IFERROR(INDIRECT("'" &amp;$C37&amp; "'!" &amp;"h73"),0)</f>
        <v>0</v>
      </c>
      <c r="CA37" s="150" t="n">
        <f aca="true">IFERROR(INDIRECT("'" &amp;$C37&amp; "'!" &amp;"h74"),0)</f>
        <v>0</v>
      </c>
      <c r="CB37" s="150" t="n">
        <f aca="true">IFERROR(INDIRECT("'" &amp;$C37&amp; "'!" &amp;"h75"),0)</f>
        <v>0</v>
      </c>
      <c r="CC37" s="150" t="n">
        <f aca="true">IFERROR(INDIRECT("'" &amp;$C37&amp; "'!" &amp;"h76"),0)</f>
        <v>0</v>
      </c>
      <c r="CD37" s="150" t="n">
        <f aca="true">IFERROR(INDIRECT("'" &amp;$C37&amp; "'!" &amp;"h77"),0)</f>
        <v>0</v>
      </c>
      <c r="CE37" s="150" t="n">
        <f aca="true">IFERROR(INDIRECT("'" &amp;$C37&amp; "'!" &amp;"h78"),0)</f>
        <v>0</v>
      </c>
      <c r="CF37" s="150" t="n">
        <f aca="true">IFERROR(INDIRECT("'" &amp;$C37&amp; "'!" &amp;"h79"),0)</f>
        <v>0</v>
      </c>
      <c r="CG37" s="150" t="n">
        <f aca="true">IFERROR(INDIRECT("'" &amp;$C37&amp; "'!" &amp;"h80"),0)</f>
        <v>0</v>
      </c>
      <c r="CH37" s="150" t="n">
        <f aca="true">IFERROR(INDIRECT("'" &amp;$C37&amp; "'!" &amp;"h81"),0)</f>
        <v>0</v>
      </c>
      <c r="CI37" s="150" t="n">
        <f aca="true">IFERROR(INDIRECT("'" &amp;$C37&amp; "'!" &amp;"h82"),0)</f>
        <v>0</v>
      </c>
      <c r="CJ37" s="150" t="n">
        <f aca="true">IFERROR(INDIRECT("'" &amp;$C37&amp; "'!" &amp;"h83"),0)</f>
        <v>0</v>
      </c>
      <c r="CK37" s="150" t="n">
        <f aca="true">IFERROR(INDIRECT("'" &amp;$C37&amp; "'!" &amp;"h84"),0)</f>
        <v>0</v>
      </c>
      <c r="CL37" s="150" t="n">
        <f aca="true">IFERROR(INDIRECT("'" &amp;$C37&amp; "'!" &amp;"h85"),0)</f>
        <v>0</v>
      </c>
      <c r="CM37" s="150" t="n">
        <f aca="true">IFERROR(INDIRECT("'" &amp;$C37&amp; "'!" &amp;"h86"),0)</f>
        <v>0</v>
      </c>
      <c r="CN37" s="150" t="n">
        <f aca="true">IFERROR(INDIRECT("'" &amp;$C37&amp; "'!" &amp;"h87"),0)</f>
        <v>0</v>
      </c>
      <c r="CO37" s="150" t="n">
        <f aca="true">IFERROR(INDIRECT("'" &amp;$C37&amp; "'!" &amp;"h88"),0)</f>
        <v>0</v>
      </c>
      <c r="CP37" s="150" t="n">
        <f aca="true">IFERROR(INDIRECT("'" &amp;$C37&amp; "'!" &amp;"h89"),0)</f>
        <v>0</v>
      </c>
      <c r="CQ37" s="150" t="n">
        <f aca="true">IFERROR(INDIRECT("'" &amp;$C37&amp; "'!" &amp;"h90"),0)</f>
        <v>0</v>
      </c>
      <c r="CR37" s="150" t="n">
        <f aca="true">IFERROR(INDIRECT("'" &amp;$C37&amp; "'!" &amp;"h91"),0)</f>
        <v>0</v>
      </c>
      <c r="CS37" s="150" t="n">
        <f aca="true">IFERROR(INDIRECT("'" &amp;$C37&amp; "'!" &amp;"h92"),0)</f>
        <v>0</v>
      </c>
      <c r="CT37" s="151" t="n">
        <f aca="true">IFERROR(INDIRECT("'" &amp;$C37&amp; "'!" &amp;"b96"),0)</f>
        <v>0</v>
      </c>
      <c r="CU37" s="151" t="n">
        <f aca="true">IFERROR(INDIRECT("'" &amp;$C37&amp; "'!" &amp;"c96"),0)</f>
        <v>0</v>
      </c>
      <c r="CV37" s="151" t="n">
        <f aca="true">IFERROR(INDIRECT("'" &amp;$C37&amp; "'!" &amp;"g96"),0)</f>
        <v>0</v>
      </c>
      <c r="CW37" s="151" t="n">
        <f aca="true">IFERROR(INDIRECT("'" &amp;$C37&amp; "'!" &amp;"h96"),0)</f>
        <v>0</v>
      </c>
      <c r="CX37" s="151" t="n">
        <f aca="true">IFERROR(INDIRECT("'" &amp;$C37&amp; "'!" &amp;"i96"),0)</f>
        <v>0</v>
      </c>
      <c r="CY37" s="151" t="n">
        <f aca="true">IFERROR(INDIRECT("'" &amp;$C37&amp; "'!" &amp;"j96"),0)</f>
        <v>0</v>
      </c>
      <c r="CZ37" s="151" t="n">
        <f aca="true">IFERROR(INDIRECT("'" &amp;$C37&amp; "'!" &amp;"k96"),0)</f>
        <v>0</v>
      </c>
      <c r="DA37" s="151" t="n">
        <f aca="true">IFERROR(INDIRECT("'" &amp;$C37&amp; "'!" &amp;"l96"),0)</f>
        <v>0</v>
      </c>
      <c r="DB37" s="151" t="n">
        <f aca="true">IFERROR(INDIRECT("'" &amp;$C37&amp; "'!" &amp;"m96"),0)</f>
        <v>0</v>
      </c>
      <c r="DC37" s="151" t="n">
        <f aca="true">IFERROR(INDIRECT("'" &amp;$C37&amp; "'!" &amp;"n96"),0)</f>
        <v>0</v>
      </c>
      <c r="DD37" s="151" t="n">
        <f aca="true">IFERROR(INDIRECT("'" &amp;$C37&amp; "'!" &amp;"o96"),0)</f>
        <v>0</v>
      </c>
      <c r="DE37" s="151" t="n">
        <f aca="true">IFERROR(INDIRECT("'" &amp;$C37&amp; "'!" &amp;"p96"),0)</f>
        <v>0</v>
      </c>
    </row>
    <row r="38" s="152" customFormat="true" ht="15.75" hidden="false" customHeight="true" outlineLevel="0" collapsed="false">
      <c r="A38" s="147"/>
      <c r="B38" s="148" t="str">
        <f aca="true">IF(C38=0,"",IFERROR(INDIRECT("'"&amp;$C38&amp;"'!"&amp;"C5"),"Некорректное название листа"))</f>
        <v/>
      </c>
      <c r="C38" s="149"/>
      <c r="D38" s="150" t="n">
        <f aca="true">IFERROR(INDIRECT("'"&amp;$C38&amp;"'!"&amp;"c6"),0)</f>
        <v>0</v>
      </c>
      <c r="E38" s="150" t="n">
        <f aca="true">IFERROR(INDIRECT("'" &amp;$C38&amp; "'!" &amp;"c7"),0)</f>
        <v>0</v>
      </c>
      <c r="F38" s="150" t="n">
        <f aca="true">IFERROR(INDIRECT("'" &amp;$C38&amp; "'!" &amp;"c10"),0)</f>
        <v>0</v>
      </c>
      <c r="G38" s="150" t="n">
        <f aca="true">IFERROR(INDIRECT("'" &amp;$C38&amp; "'!" &amp;"c11"),0)</f>
        <v>0</v>
      </c>
      <c r="H38" s="150" t="n">
        <f aca="true">IFERROR(INDIRECT("'" &amp;$C38&amp; "'!" &amp;"c12"),0)</f>
        <v>0</v>
      </c>
      <c r="I38" s="150" t="n">
        <f aca="true">IFERROR(INDIRECT("'" &amp;$C38&amp; "'!" &amp;"c13"),0)</f>
        <v>0</v>
      </c>
      <c r="J38" s="150" t="n">
        <f aca="true">IFERROR(INDIRECT("'" &amp;$C38&amp; "'!" &amp;"c15"),0)</f>
        <v>0</v>
      </c>
      <c r="K38" s="150" t="n">
        <f aca="true">IFERROR(INDIRECT("'" &amp;$C38&amp; "'!" &amp;"c16"),0)</f>
        <v>0</v>
      </c>
      <c r="L38" s="150" t="n">
        <f aca="true">IFERROR(INDIRECT("'" &amp;$C38&amp; "'!" &amp;"c17"),0)</f>
        <v>0</v>
      </c>
      <c r="M38" s="150" t="n">
        <f aca="true">IFERROR(INDIRECT("'" &amp;$C38&amp; "'!" &amp;"c19"),0)</f>
        <v>0</v>
      </c>
      <c r="N38" s="150" t="n">
        <f aca="true">IFERROR(INDIRECT("'" &amp;$C38&amp; "'!" &amp;"c20"),0)</f>
        <v>0</v>
      </c>
      <c r="O38" s="150" t="n">
        <f aca="true">IFERROR(INDIRECT("'" &amp;$C38&amp; "'!" &amp;"c21"),0)</f>
        <v>0</v>
      </c>
      <c r="P38" s="150" t="n">
        <f aca="true">IFERROR(INDIRECT("'" &amp;$C38&amp; "'!" &amp;"c22"),0)</f>
        <v>0</v>
      </c>
      <c r="Q38" s="150" t="n">
        <f aca="true">IFERROR(INDIRECT("'" &amp;$C38&amp; "'!" &amp;"g25"),0)</f>
        <v>0</v>
      </c>
      <c r="R38" s="150" t="n">
        <f aca="true">IFERROR(INDIRECT("'" &amp;$C38&amp; "'!" &amp;"g26"),0)</f>
        <v>0</v>
      </c>
      <c r="S38" s="150" t="n">
        <f aca="true">IFERROR(INDIRECT("'" &amp;$C38&amp; "'!" &amp;"g27"),0)</f>
        <v>0</v>
      </c>
      <c r="T38" s="150" t="n">
        <f aca="true">IFERROR(INDIRECT("'" &amp;$C38&amp; "'!" &amp;"g28"),0)</f>
        <v>0</v>
      </c>
      <c r="U38" s="150" t="n">
        <f aca="true">IFERROR(INDIRECT("'" &amp;$C38&amp; "'!" &amp;"g29"),0)</f>
        <v>0</v>
      </c>
      <c r="V38" s="150" t="n">
        <f aca="true">IFERROR(INDIRECT("'" &amp;$C38&amp; "'!" &amp;"g30"),0)</f>
        <v>0</v>
      </c>
      <c r="W38" s="150" t="n">
        <f aca="true">IFERROR(INDIRECT("'" &amp;$C38&amp; "'!" &amp;"g31"),0)</f>
        <v>0</v>
      </c>
      <c r="X38" s="150" t="n">
        <f aca="true">IFERROR(INDIRECT("'" &amp;$C38&amp; "'!" &amp;"g32"),0)</f>
        <v>0</v>
      </c>
      <c r="Y38" s="150" t="n">
        <f aca="true">IFERROR(INDIRECT("'" &amp;$C38&amp; "'!" &amp;"g33"),0)</f>
        <v>0</v>
      </c>
      <c r="Z38" s="150" t="n">
        <f aca="true">IFERROR(INDIRECT("'" &amp;$C38&amp; "'!" &amp;"g34"),0)</f>
        <v>0</v>
      </c>
      <c r="AA38" s="150" t="n">
        <f aca="true">IFERROR(INDIRECT("'" &amp;$C38&amp; "'!" &amp;"g35"),0)</f>
        <v>0</v>
      </c>
      <c r="AB38" s="150" t="n">
        <f aca="true">IFERROR(INDIRECT("'" &amp;$C38&amp; "'!" &amp;"g36"),0)</f>
        <v>0</v>
      </c>
      <c r="AC38" s="150" t="n">
        <f aca="true">IFERROR(INDIRECT("'" &amp;$C38&amp; "'!" &amp;"g37"),0)</f>
        <v>0</v>
      </c>
      <c r="AD38" s="150" t="n">
        <f aca="true">IFERROR(INDIRECT("'" &amp;$C38&amp; "'!" &amp;"g38"),0)</f>
        <v>0</v>
      </c>
      <c r="AE38" s="150" t="n">
        <f aca="true">IFERROR(INDIRECT("'" &amp;$C38&amp; "'!" &amp;"g42"),0)</f>
        <v>0</v>
      </c>
      <c r="AF38" s="150" t="n">
        <f aca="true">IFERROR(INDIRECT("'" &amp;$C38&amp; "'!" &amp;"g43"),0)</f>
        <v>0</v>
      </c>
      <c r="AG38" s="150" t="n">
        <f aca="true">IFERROR(INDIRECT("'"&amp;$C38&amp;"'!"&amp;"g46"),0)</f>
        <v>0</v>
      </c>
      <c r="AH38" s="150" t="n">
        <f aca="true">IFERROR(INDIRECT("'"&amp;$C38&amp;"'!"&amp;"g47"),0)</f>
        <v>0</v>
      </c>
      <c r="AI38" s="150" t="n">
        <f aca="true">IFERROR(INDIRECT("'"&amp;$C38&amp;"'!"&amp;"g48"),0)</f>
        <v>0</v>
      </c>
      <c r="AJ38" s="150" t="n">
        <f aca="true">IFERROR(INDIRECT("'"&amp;$C38&amp;"'!"&amp;"g49"),0)</f>
        <v>0</v>
      </c>
      <c r="AK38" s="150" t="n">
        <f aca="true">IFERROR(INDIRECT("'"&amp;$C38&amp;"'!"&amp;"g50"),0)</f>
        <v>0</v>
      </c>
      <c r="AL38" s="150" t="n">
        <f aca="true">IFERROR(INDIRECT("'" &amp;$C38&amp; "'!" &amp;"i46"),0)</f>
        <v>0</v>
      </c>
      <c r="AM38" s="150" t="n">
        <f aca="true">IFERROR(INDIRECT("'" &amp;$C38&amp; "'!" &amp;"i47"),0)</f>
        <v>0</v>
      </c>
      <c r="AN38" s="150" t="n">
        <f aca="true">IFERROR(INDIRECT("'" &amp;$C38&amp; "'!" &amp;"i48"),0)</f>
        <v>0</v>
      </c>
      <c r="AO38" s="150" t="n">
        <f aca="true">IFERROR(INDIRECT("'" &amp;$C38&amp; "'!" &amp;"i49"),0)</f>
        <v>0</v>
      </c>
      <c r="AP38" s="150" t="n">
        <f aca="true">IFERROR(INDIRECT("'" &amp;$C38&amp; "'!" &amp;"i50"),0)</f>
        <v>0</v>
      </c>
      <c r="AQ38" s="150" t="n">
        <f aca="true">IFERROR(INDIRECT("'" &amp;$C38&amp; "'!" &amp;"g53"),0)</f>
        <v>0</v>
      </c>
      <c r="AR38" s="150" t="n">
        <f aca="true">IFERROR(INDIRECT("'" &amp;$C38&amp; "'!" &amp;"g54"),0)</f>
        <v>0</v>
      </c>
      <c r="AS38" s="150" t="n">
        <f aca="true">IFERROR(INDIRECT("'" &amp;$C38&amp; "'!" &amp;"g55"),0)</f>
        <v>0</v>
      </c>
      <c r="AT38" s="150" t="n">
        <f aca="true">IFERROR(INDIRECT("'" &amp;$C38&amp; "'!" &amp;"g56"),0)</f>
        <v>0</v>
      </c>
      <c r="AU38" s="150" t="n">
        <f aca="true">IFERROR(INDIRECT("'" &amp;$C38&amp; "'!" &amp;"g57"),0)</f>
        <v>0</v>
      </c>
      <c r="AV38" s="150" t="n">
        <f aca="true">IFERROR(INDIRECT("'" &amp;$C38&amp; "'!" &amp;"g60"),0)</f>
        <v>0</v>
      </c>
      <c r="AW38" s="150" t="n">
        <f aca="true">IFERROR(INDIRECT("'" &amp;$C38&amp; "'!" &amp;"g61"),0)</f>
        <v>0</v>
      </c>
      <c r="AX38" s="150" t="n">
        <f aca="true">IFERROR(INDIRECT("'" &amp;$C38&amp; "'!" &amp;"g62"),0)</f>
        <v>0</v>
      </c>
      <c r="AY38" s="150" t="n">
        <f aca="true">IFERROR(INDIRECT("'" &amp;$C38&amp; "'!" &amp;"i60"),0)</f>
        <v>0</v>
      </c>
      <c r="AZ38" s="150" t="n">
        <f aca="true">IFERROR(INDIRECT("'" &amp;$C38&amp; "'!" &amp;"i61"),0)</f>
        <v>0</v>
      </c>
      <c r="BA38" s="150" t="n">
        <f aca="true">IFERROR(INDIRECT("'" &amp;$C38&amp; "'!" &amp;"i62"),0)</f>
        <v>0</v>
      </c>
      <c r="BB38" s="150" t="n">
        <f aca="true">IFERROR(INDIRECT("'" &amp;$C38&amp; "'!" &amp;"g66"),0)</f>
        <v>0</v>
      </c>
      <c r="BC38" s="150" t="n">
        <f aca="true">IFERROR(INDIRECT("'" &amp;$C38&amp; "'!" &amp;"g67"),0)</f>
        <v>0</v>
      </c>
      <c r="BD38" s="150" t="n">
        <f aca="true">IFERROR(INDIRECT("'" &amp;$C38&amp; "'!" &amp;"g69"),0)</f>
        <v>0</v>
      </c>
      <c r="BE38" s="150" t="n">
        <f aca="true">IFERROR(INDIRECT("'" &amp;$C38&amp; "'!" &amp;"g70"),0)</f>
        <v>0</v>
      </c>
      <c r="BF38" s="150" t="n">
        <f aca="true">IFERROR(INDIRECT("'" &amp;$C38&amp; "'!" &amp;"e73"),0)</f>
        <v>0</v>
      </c>
      <c r="BG38" s="150" t="n">
        <f aca="true">IFERROR(INDIRECT("'" &amp;$C38&amp; "'!" &amp;"e74"),0)</f>
        <v>0</v>
      </c>
      <c r="BH38" s="150" t="n">
        <f aca="true">IFERROR(INDIRECT("'" &amp;$C38&amp; "'!" &amp;"e75"),0)</f>
        <v>0</v>
      </c>
      <c r="BI38" s="150" t="n">
        <f aca="true">IFERROR(INDIRECT("'" &amp;$C38&amp; "'!" &amp;"e76"),0)</f>
        <v>0</v>
      </c>
      <c r="BJ38" s="150" t="n">
        <f aca="true">IFERROR(INDIRECT("'" &amp;$C38&amp; "'!" &amp;"e77"),0)</f>
        <v>0</v>
      </c>
      <c r="BK38" s="150" t="n">
        <f aca="true">IFERROR(INDIRECT("'" &amp;$C38&amp; "'!" &amp;"e78"),0)</f>
        <v>0</v>
      </c>
      <c r="BL38" s="150" t="n">
        <f aca="true">IFERROR(INDIRECT("'" &amp;$C38&amp; "'!" &amp;"e79"),0)</f>
        <v>0</v>
      </c>
      <c r="BM38" s="150" t="n">
        <f aca="true">IFERROR(INDIRECT("'" &amp;$C38&amp; "'!" &amp;"e80"),0)</f>
        <v>0</v>
      </c>
      <c r="BN38" s="150" t="n">
        <f aca="true">IFERROR(INDIRECT("'" &amp;$C38&amp; "'!" &amp;"e81"),0)</f>
        <v>0</v>
      </c>
      <c r="BO38" s="150" t="n">
        <f aca="true">IFERROR(INDIRECT("'" &amp;$C38&amp; "'!" &amp;"e82"),0)</f>
        <v>0</v>
      </c>
      <c r="BP38" s="150" t="n">
        <f aca="true">IFERROR(INDIRECT("'" &amp;$C38&amp; "'!" &amp;"e83"),0)</f>
        <v>0</v>
      </c>
      <c r="BQ38" s="150" t="n">
        <f aca="true">IFERROR(INDIRECT("'" &amp;$C38&amp; "'!" &amp;"e84"),0)</f>
        <v>0</v>
      </c>
      <c r="BR38" s="150" t="n">
        <f aca="true">IFERROR(INDIRECT("'" &amp;$C38&amp; "'!" &amp;"e85"),0)</f>
        <v>0</v>
      </c>
      <c r="BS38" s="150" t="n">
        <f aca="true">IFERROR(INDIRECT("'" &amp;$C38&amp; "'!" &amp;"e86"),0)</f>
        <v>0</v>
      </c>
      <c r="BT38" s="150" t="n">
        <f aca="true">IFERROR(INDIRECT("'" &amp;$C38&amp; "'!" &amp;"e87"),0)</f>
        <v>0</v>
      </c>
      <c r="BU38" s="150" t="n">
        <f aca="true">IFERROR(INDIRECT("'" &amp;$C38&amp; "'!" &amp;"e88"),0)</f>
        <v>0</v>
      </c>
      <c r="BV38" s="150" t="n">
        <f aca="true">IFERROR(INDIRECT("'" &amp;$C38&amp; "'!" &amp;"e89"),0)</f>
        <v>0</v>
      </c>
      <c r="BW38" s="150" t="n">
        <f aca="true">IFERROR(INDIRECT("'" &amp;$C38&amp; "'!" &amp;"e90"),0)</f>
        <v>0</v>
      </c>
      <c r="BX38" s="150" t="n">
        <f aca="true">IFERROR(INDIRECT("'" &amp;$C38&amp; "'!" &amp;"e91"),0)</f>
        <v>0</v>
      </c>
      <c r="BY38" s="150" t="n">
        <f aca="true">IFERROR(INDIRECT("'" &amp;$C38&amp; "'!" &amp;"e92"),0)</f>
        <v>0</v>
      </c>
      <c r="BZ38" s="150" t="n">
        <f aca="true">IFERROR(INDIRECT("'" &amp;$C38&amp; "'!" &amp;"h73"),0)</f>
        <v>0</v>
      </c>
      <c r="CA38" s="150" t="n">
        <f aca="true">IFERROR(INDIRECT("'" &amp;$C38&amp; "'!" &amp;"h74"),0)</f>
        <v>0</v>
      </c>
      <c r="CB38" s="150" t="n">
        <f aca="true">IFERROR(INDIRECT("'" &amp;$C38&amp; "'!" &amp;"h75"),0)</f>
        <v>0</v>
      </c>
      <c r="CC38" s="150" t="n">
        <f aca="true">IFERROR(INDIRECT("'" &amp;$C38&amp; "'!" &amp;"h76"),0)</f>
        <v>0</v>
      </c>
      <c r="CD38" s="150" t="n">
        <f aca="true">IFERROR(INDIRECT("'" &amp;$C38&amp; "'!" &amp;"h77"),0)</f>
        <v>0</v>
      </c>
      <c r="CE38" s="150" t="n">
        <f aca="true">IFERROR(INDIRECT("'" &amp;$C38&amp; "'!" &amp;"h78"),0)</f>
        <v>0</v>
      </c>
      <c r="CF38" s="150" t="n">
        <f aca="true">IFERROR(INDIRECT("'" &amp;$C38&amp; "'!" &amp;"h79"),0)</f>
        <v>0</v>
      </c>
      <c r="CG38" s="150" t="n">
        <f aca="true">IFERROR(INDIRECT("'" &amp;$C38&amp; "'!" &amp;"h80"),0)</f>
        <v>0</v>
      </c>
      <c r="CH38" s="150" t="n">
        <f aca="true">IFERROR(INDIRECT("'" &amp;$C38&amp; "'!" &amp;"h81"),0)</f>
        <v>0</v>
      </c>
      <c r="CI38" s="150" t="n">
        <f aca="true">IFERROR(INDIRECT("'" &amp;$C38&amp; "'!" &amp;"h82"),0)</f>
        <v>0</v>
      </c>
      <c r="CJ38" s="150" t="n">
        <f aca="true">IFERROR(INDIRECT("'" &amp;$C38&amp; "'!" &amp;"h83"),0)</f>
        <v>0</v>
      </c>
      <c r="CK38" s="150" t="n">
        <f aca="true">IFERROR(INDIRECT("'" &amp;$C38&amp; "'!" &amp;"h84"),0)</f>
        <v>0</v>
      </c>
      <c r="CL38" s="150" t="n">
        <f aca="true">IFERROR(INDIRECT("'" &amp;$C38&amp; "'!" &amp;"h85"),0)</f>
        <v>0</v>
      </c>
      <c r="CM38" s="150" t="n">
        <f aca="true">IFERROR(INDIRECT("'" &amp;$C38&amp; "'!" &amp;"h86"),0)</f>
        <v>0</v>
      </c>
      <c r="CN38" s="150" t="n">
        <f aca="true">IFERROR(INDIRECT("'" &amp;$C38&amp; "'!" &amp;"h87"),0)</f>
        <v>0</v>
      </c>
      <c r="CO38" s="150" t="n">
        <f aca="true">IFERROR(INDIRECT("'" &amp;$C38&amp; "'!" &amp;"h88"),0)</f>
        <v>0</v>
      </c>
      <c r="CP38" s="150" t="n">
        <f aca="true">IFERROR(INDIRECT("'" &amp;$C38&amp; "'!" &amp;"h89"),0)</f>
        <v>0</v>
      </c>
      <c r="CQ38" s="150" t="n">
        <f aca="true">IFERROR(INDIRECT("'" &amp;$C38&amp; "'!" &amp;"h90"),0)</f>
        <v>0</v>
      </c>
      <c r="CR38" s="150" t="n">
        <f aca="true">IFERROR(INDIRECT("'" &amp;$C38&amp; "'!" &amp;"h91"),0)</f>
        <v>0</v>
      </c>
      <c r="CS38" s="150" t="n">
        <f aca="true">IFERROR(INDIRECT("'" &amp;$C38&amp; "'!" &amp;"h92"),0)</f>
        <v>0</v>
      </c>
      <c r="CT38" s="151" t="n">
        <f aca="true">IFERROR(INDIRECT("'" &amp;$C38&amp; "'!" &amp;"b96"),0)</f>
        <v>0</v>
      </c>
      <c r="CU38" s="151" t="n">
        <f aca="true">IFERROR(INDIRECT("'" &amp;$C38&amp; "'!" &amp;"c96"),0)</f>
        <v>0</v>
      </c>
      <c r="CV38" s="151" t="n">
        <f aca="true">IFERROR(INDIRECT("'" &amp;$C38&amp; "'!" &amp;"g96"),0)</f>
        <v>0</v>
      </c>
      <c r="CW38" s="151" t="n">
        <f aca="true">IFERROR(INDIRECT("'" &amp;$C38&amp; "'!" &amp;"h96"),0)</f>
        <v>0</v>
      </c>
      <c r="CX38" s="151" t="n">
        <f aca="true">IFERROR(INDIRECT("'" &amp;$C38&amp; "'!" &amp;"i96"),0)</f>
        <v>0</v>
      </c>
      <c r="CY38" s="151" t="n">
        <f aca="true">IFERROR(INDIRECT("'" &amp;$C38&amp; "'!" &amp;"j96"),0)</f>
        <v>0</v>
      </c>
      <c r="CZ38" s="151" t="n">
        <f aca="true">IFERROR(INDIRECT("'" &amp;$C38&amp; "'!" &amp;"k96"),0)</f>
        <v>0</v>
      </c>
      <c r="DA38" s="151" t="n">
        <f aca="true">IFERROR(INDIRECT("'" &amp;$C38&amp; "'!" &amp;"l96"),0)</f>
        <v>0</v>
      </c>
      <c r="DB38" s="151" t="n">
        <f aca="true">IFERROR(INDIRECT("'" &amp;$C38&amp; "'!" &amp;"m96"),0)</f>
        <v>0</v>
      </c>
      <c r="DC38" s="151" t="n">
        <f aca="true">IFERROR(INDIRECT("'" &amp;$C38&amp; "'!" &amp;"n96"),0)</f>
        <v>0</v>
      </c>
      <c r="DD38" s="151" t="n">
        <f aca="true">IFERROR(INDIRECT("'" &amp;$C38&amp; "'!" &amp;"o96"),0)</f>
        <v>0</v>
      </c>
      <c r="DE38" s="151" t="n">
        <f aca="true">IFERROR(INDIRECT("'" &amp;$C38&amp; "'!" &amp;"p96"),0)</f>
        <v>0</v>
      </c>
    </row>
    <row r="39" s="152" customFormat="true" ht="15.75" hidden="false" customHeight="true" outlineLevel="0" collapsed="false">
      <c r="A39" s="147"/>
      <c r="B39" s="148" t="str">
        <f aca="true">IF(C39=0,"",IFERROR(INDIRECT("'"&amp;$C39&amp;"'!"&amp;"C5"),"Некорректное название листа"))</f>
        <v/>
      </c>
      <c r="C39" s="149"/>
      <c r="D39" s="150" t="n">
        <f aca="true">IFERROR(INDIRECT("'"&amp;$C39&amp;"'!"&amp;"c6"),0)</f>
        <v>0</v>
      </c>
      <c r="E39" s="150" t="n">
        <f aca="true">IFERROR(INDIRECT("'" &amp;$C39&amp; "'!" &amp;"c7"),0)</f>
        <v>0</v>
      </c>
      <c r="F39" s="150" t="n">
        <f aca="true">IFERROR(INDIRECT("'" &amp;$C39&amp; "'!" &amp;"c10"),0)</f>
        <v>0</v>
      </c>
      <c r="G39" s="150" t="n">
        <f aca="true">IFERROR(INDIRECT("'" &amp;$C39&amp; "'!" &amp;"c11"),0)</f>
        <v>0</v>
      </c>
      <c r="H39" s="150" t="n">
        <f aca="true">IFERROR(INDIRECT("'" &amp;$C39&amp; "'!" &amp;"c12"),0)</f>
        <v>0</v>
      </c>
      <c r="I39" s="150" t="n">
        <f aca="true">IFERROR(INDIRECT("'" &amp;$C39&amp; "'!" &amp;"c13"),0)</f>
        <v>0</v>
      </c>
      <c r="J39" s="150" t="n">
        <f aca="true">IFERROR(INDIRECT("'" &amp;$C39&amp; "'!" &amp;"c15"),0)</f>
        <v>0</v>
      </c>
      <c r="K39" s="150" t="n">
        <f aca="true">IFERROR(INDIRECT("'" &amp;$C39&amp; "'!" &amp;"c16"),0)</f>
        <v>0</v>
      </c>
      <c r="L39" s="150" t="n">
        <f aca="true">IFERROR(INDIRECT("'" &amp;$C39&amp; "'!" &amp;"c17"),0)</f>
        <v>0</v>
      </c>
      <c r="M39" s="150" t="n">
        <f aca="true">IFERROR(INDIRECT("'" &amp;$C39&amp; "'!" &amp;"c19"),0)</f>
        <v>0</v>
      </c>
      <c r="N39" s="150" t="n">
        <f aca="true">IFERROR(INDIRECT("'" &amp;$C39&amp; "'!" &amp;"c20"),0)</f>
        <v>0</v>
      </c>
      <c r="O39" s="150" t="n">
        <f aca="true">IFERROR(INDIRECT("'" &amp;$C39&amp; "'!" &amp;"c21"),0)</f>
        <v>0</v>
      </c>
      <c r="P39" s="150" t="n">
        <f aca="true">IFERROR(INDIRECT("'" &amp;$C39&amp; "'!" &amp;"c22"),0)</f>
        <v>0</v>
      </c>
      <c r="Q39" s="150" t="n">
        <f aca="true">IFERROR(INDIRECT("'" &amp;$C39&amp; "'!" &amp;"g25"),0)</f>
        <v>0</v>
      </c>
      <c r="R39" s="150" t="n">
        <f aca="true">IFERROR(INDIRECT("'" &amp;$C39&amp; "'!" &amp;"g26"),0)</f>
        <v>0</v>
      </c>
      <c r="S39" s="150" t="n">
        <f aca="true">IFERROR(INDIRECT("'" &amp;$C39&amp; "'!" &amp;"g27"),0)</f>
        <v>0</v>
      </c>
      <c r="T39" s="150" t="n">
        <f aca="true">IFERROR(INDIRECT("'" &amp;$C39&amp; "'!" &amp;"g28"),0)</f>
        <v>0</v>
      </c>
      <c r="U39" s="150" t="n">
        <f aca="true">IFERROR(INDIRECT("'" &amp;$C39&amp; "'!" &amp;"g29"),0)</f>
        <v>0</v>
      </c>
      <c r="V39" s="150" t="n">
        <f aca="true">IFERROR(INDIRECT("'" &amp;$C39&amp; "'!" &amp;"g30"),0)</f>
        <v>0</v>
      </c>
      <c r="W39" s="150" t="n">
        <f aca="true">IFERROR(INDIRECT("'" &amp;$C39&amp; "'!" &amp;"g31"),0)</f>
        <v>0</v>
      </c>
      <c r="X39" s="150" t="n">
        <f aca="true">IFERROR(INDIRECT("'" &amp;$C39&amp; "'!" &amp;"g32"),0)</f>
        <v>0</v>
      </c>
      <c r="Y39" s="150" t="n">
        <f aca="true">IFERROR(INDIRECT("'" &amp;$C39&amp; "'!" &amp;"g33"),0)</f>
        <v>0</v>
      </c>
      <c r="Z39" s="150" t="n">
        <f aca="true">IFERROR(INDIRECT("'" &amp;$C39&amp; "'!" &amp;"g34"),0)</f>
        <v>0</v>
      </c>
      <c r="AA39" s="150" t="n">
        <f aca="true">IFERROR(INDIRECT("'" &amp;$C39&amp; "'!" &amp;"g35"),0)</f>
        <v>0</v>
      </c>
      <c r="AB39" s="150" t="n">
        <f aca="true">IFERROR(INDIRECT("'" &amp;$C39&amp; "'!" &amp;"g36"),0)</f>
        <v>0</v>
      </c>
      <c r="AC39" s="150" t="n">
        <f aca="true">IFERROR(INDIRECT("'" &amp;$C39&amp; "'!" &amp;"g37"),0)</f>
        <v>0</v>
      </c>
      <c r="AD39" s="150" t="n">
        <f aca="true">IFERROR(INDIRECT("'" &amp;$C39&amp; "'!" &amp;"g38"),0)</f>
        <v>0</v>
      </c>
      <c r="AE39" s="150" t="n">
        <f aca="true">IFERROR(INDIRECT("'" &amp;$C39&amp; "'!" &amp;"g42"),0)</f>
        <v>0</v>
      </c>
      <c r="AF39" s="150" t="n">
        <f aca="true">IFERROR(INDIRECT("'" &amp;$C39&amp; "'!" &amp;"g43"),0)</f>
        <v>0</v>
      </c>
      <c r="AG39" s="150" t="n">
        <f aca="true">IFERROR(INDIRECT("'"&amp;$C39&amp;"'!"&amp;"g46"),0)</f>
        <v>0</v>
      </c>
      <c r="AH39" s="150" t="n">
        <f aca="true">IFERROR(INDIRECT("'"&amp;$C39&amp;"'!"&amp;"g47"),0)</f>
        <v>0</v>
      </c>
      <c r="AI39" s="150" t="n">
        <f aca="true">IFERROR(INDIRECT("'"&amp;$C39&amp;"'!"&amp;"g48"),0)</f>
        <v>0</v>
      </c>
      <c r="AJ39" s="150" t="n">
        <f aca="true">IFERROR(INDIRECT("'"&amp;$C39&amp;"'!"&amp;"g49"),0)</f>
        <v>0</v>
      </c>
      <c r="AK39" s="150" t="n">
        <f aca="true">IFERROR(INDIRECT("'"&amp;$C39&amp;"'!"&amp;"g50"),0)</f>
        <v>0</v>
      </c>
      <c r="AL39" s="150" t="n">
        <f aca="true">IFERROR(INDIRECT("'" &amp;$C39&amp; "'!" &amp;"i46"),0)</f>
        <v>0</v>
      </c>
      <c r="AM39" s="150" t="n">
        <f aca="true">IFERROR(INDIRECT("'" &amp;$C39&amp; "'!" &amp;"i47"),0)</f>
        <v>0</v>
      </c>
      <c r="AN39" s="150" t="n">
        <f aca="true">IFERROR(INDIRECT("'" &amp;$C39&amp; "'!" &amp;"i48"),0)</f>
        <v>0</v>
      </c>
      <c r="AO39" s="150" t="n">
        <f aca="true">IFERROR(INDIRECT("'" &amp;$C39&amp; "'!" &amp;"i49"),0)</f>
        <v>0</v>
      </c>
      <c r="AP39" s="150" t="n">
        <f aca="true">IFERROR(INDIRECT("'" &amp;$C39&amp; "'!" &amp;"i50"),0)</f>
        <v>0</v>
      </c>
      <c r="AQ39" s="150" t="n">
        <f aca="true">IFERROR(INDIRECT("'" &amp;$C39&amp; "'!" &amp;"g53"),0)</f>
        <v>0</v>
      </c>
      <c r="AR39" s="150" t="n">
        <f aca="true">IFERROR(INDIRECT("'" &amp;$C39&amp; "'!" &amp;"g54"),0)</f>
        <v>0</v>
      </c>
      <c r="AS39" s="150" t="n">
        <f aca="true">IFERROR(INDIRECT("'" &amp;$C39&amp; "'!" &amp;"g55"),0)</f>
        <v>0</v>
      </c>
      <c r="AT39" s="150" t="n">
        <f aca="true">IFERROR(INDIRECT("'" &amp;$C39&amp; "'!" &amp;"g56"),0)</f>
        <v>0</v>
      </c>
      <c r="AU39" s="150" t="n">
        <f aca="true">IFERROR(INDIRECT("'" &amp;$C39&amp; "'!" &amp;"g57"),0)</f>
        <v>0</v>
      </c>
      <c r="AV39" s="150" t="n">
        <f aca="true">IFERROR(INDIRECT("'" &amp;$C39&amp; "'!" &amp;"g60"),0)</f>
        <v>0</v>
      </c>
      <c r="AW39" s="150" t="n">
        <f aca="true">IFERROR(INDIRECT("'" &amp;$C39&amp; "'!" &amp;"g61"),0)</f>
        <v>0</v>
      </c>
      <c r="AX39" s="150" t="n">
        <f aca="true">IFERROR(INDIRECT("'" &amp;$C39&amp; "'!" &amp;"g62"),0)</f>
        <v>0</v>
      </c>
      <c r="AY39" s="150" t="n">
        <f aca="true">IFERROR(INDIRECT("'" &amp;$C39&amp; "'!" &amp;"i60"),0)</f>
        <v>0</v>
      </c>
      <c r="AZ39" s="150" t="n">
        <f aca="true">IFERROR(INDIRECT("'" &amp;$C39&amp; "'!" &amp;"i61"),0)</f>
        <v>0</v>
      </c>
      <c r="BA39" s="150" t="n">
        <f aca="true">IFERROR(INDIRECT("'" &amp;$C39&amp; "'!" &amp;"i62"),0)</f>
        <v>0</v>
      </c>
      <c r="BB39" s="150" t="n">
        <f aca="true">IFERROR(INDIRECT("'" &amp;$C39&amp; "'!" &amp;"g66"),0)</f>
        <v>0</v>
      </c>
      <c r="BC39" s="150" t="n">
        <f aca="true">IFERROR(INDIRECT("'" &amp;$C39&amp; "'!" &amp;"g67"),0)</f>
        <v>0</v>
      </c>
      <c r="BD39" s="150" t="n">
        <f aca="true">IFERROR(INDIRECT("'" &amp;$C39&amp; "'!" &amp;"g69"),0)</f>
        <v>0</v>
      </c>
      <c r="BE39" s="150" t="n">
        <f aca="true">IFERROR(INDIRECT("'" &amp;$C39&amp; "'!" &amp;"g70"),0)</f>
        <v>0</v>
      </c>
      <c r="BF39" s="150" t="n">
        <f aca="true">IFERROR(INDIRECT("'" &amp;$C39&amp; "'!" &amp;"e73"),0)</f>
        <v>0</v>
      </c>
      <c r="BG39" s="150" t="n">
        <f aca="true">IFERROR(INDIRECT("'" &amp;$C39&amp; "'!" &amp;"e74"),0)</f>
        <v>0</v>
      </c>
      <c r="BH39" s="150" t="n">
        <f aca="true">IFERROR(INDIRECT("'" &amp;$C39&amp; "'!" &amp;"e75"),0)</f>
        <v>0</v>
      </c>
      <c r="BI39" s="150" t="n">
        <f aca="true">IFERROR(INDIRECT("'" &amp;$C39&amp; "'!" &amp;"e76"),0)</f>
        <v>0</v>
      </c>
      <c r="BJ39" s="150" t="n">
        <f aca="true">IFERROR(INDIRECT("'" &amp;$C39&amp; "'!" &amp;"e77"),0)</f>
        <v>0</v>
      </c>
      <c r="BK39" s="150" t="n">
        <f aca="true">IFERROR(INDIRECT("'" &amp;$C39&amp; "'!" &amp;"e78"),0)</f>
        <v>0</v>
      </c>
      <c r="BL39" s="150" t="n">
        <f aca="true">IFERROR(INDIRECT("'" &amp;$C39&amp; "'!" &amp;"e79"),0)</f>
        <v>0</v>
      </c>
      <c r="BM39" s="150" t="n">
        <f aca="true">IFERROR(INDIRECT("'" &amp;$C39&amp; "'!" &amp;"e80"),0)</f>
        <v>0</v>
      </c>
      <c r="BN39" s="150" t="n">
        <f aca="true">IFERROR(INDIRECT("'" &amp;$C39&amp; "'!" &amp;"e81"),0)</f>
        <v>0</v>
      </c>
      <c r="BO39" s="150" t="n">
        <f aca="true">IFERROR(INDIRECT("'" &amp;$C39&amp; "'!" &amp;"e82"),0)</f>
        <v>0</v>
      </c>
      <c r="BP39" s="150" t="n">
        <f aca="true">IFERROR(INDIRECT("'" &amp;$C39&amp; "'!" &amp;"e83"),0)</f>
        <v>0</v>
      </c>
      <c r="BQ39" s="150" t="n">
        <f aca="true">IFERROR(INDIRECT("'" &amp;$C39&amp; "'!" &amp;"e84"),0)</f>
        <v>0</v>
      </c>
      <c r="BR39" s="150" t="n">
        <f aca="true">IFERROR(INDIRECT("'" &amp;$C39&amp; "'!" &amp;"e85"),0)</f>
        <v>0</v>
      </c>
      <c r="BS39" s="150" t="n">
        <f aca="true">IFERROR(INDIRECT("'" &amp;$C39&amp; "'!" &amp;"e86"),0)</f>
        <v>0</v>
      </c>
      <c r="BT39" s="150" t="n">
        <f aca="true">IFERROR(INDIRECT("'" &amp;$C39&amp; "'!" &amp;"e87"),0)</f>
        <v>0</v>
      </c>
      <c r="BU39" s="150" t="n">
        <f aca="true">IFERROR(INDIRECT("'" &amp;$C39&amp; "'!" &amp;"e88"),0)</f>
        <v>0</v>
      </c>
      <c r="BV39" s="150" t="n">
        <f aca="true">IFERROR(INDIRECT("'" &amp;$C39&amp; "'!" &amp;"e89"),0)</f>
        <v>0</v>
      </c>
      <c r="BW39" s="150" t="n">
        <f aca="true">IFERROR(INDIRECT("'" &amp;$C39&amp; "'!" &amp;"e90"),0)</f>
        <v>0</v>
      </c>
      <c r="BX39" s="150" t="n">
        <f aca="true">IFERROR(INDIRECT("'" &amp;$C39&amp; "'!" &amp;"e91"),0)</f>
        <v>0</v>
      </c>
      <c r="BY39" s="150" t="n">
        <f aca="true">IFERROR(INDIRECT("'" &amp;$C39&amp; "'!" &amp;"e92"),0)</f>
        <v>0</v>
      </c>
      <c r="BZ39" s="150" t="n">
        <f aca="true">IFERROR(INDIRECT("'" &amp;$C39&amp; "'!" &amp;"h73"),0)</f>
        <v>0</v>
      </c>
      <c r="CA39" s="150" t="n">
        <f aca="true">IFERROR(INDIRECT("'" &amp;$C39&amp; "'!" &amp;"h74"),0)</f>
        <v>0</v>
      </c>
      <c r="CB39" s="150" t="n">
        <f aca="true">IFERROR(INDIRECT("'" &amp;$C39&amp; "'!" &amp;"h75"),0)</f>
        <v>0</v>
      </c>
      <c r="CC39" s="150" t="n">
        <f aca="true">IFERROR(INDIRECT("'" &amp;$C39&amp; "'!" &amp;"h76"),0)</f>
        <v>0</v>
      </c>
      <c r="CD39" s="150" t="n">
        <f aca="true">IFERROR(INDIRECT("'" &amp;$C39&amp; "'!" &amp;"h77"),0)</f>
        <v>0</v>
      </c>
      <c r="CE39" s="150" t="n">
        <f aca="true">IFERROR(INDIRECT("'" &amp;$C39&amp; "'!" &amp;"h78"),0)</f>
        <v>0</v>
      </c>
      <c r="CF39" s="150" t="n">
        <f aca="true">IFERROR(INDIRECT("'" &amp;$C39&amp; "'!" &amp;"h79"),0)</f>
        <v>0</v>
      </c>
      <c r="CG39" s="150" t="n">
        <f aca="true">IFERROR(INDIRECT("'" &amp;$C39&amp; "'!" &amp;"h80"),0)</f>
        <v>0</v>
      </c>
      <c r="CH39" s="150" t="n">
        <f aca="true">IFERROR(INDIRECT("'" &amp;$C39&amp; "'!" &amp;"h81"),0)</f>
        <v>0</v>
      </c>
      <c r="CI39" s="150" t="n">
        <f aca="true">IFERROR(INDIRECT("'" &amp;$C39&amp; "'!" &amp;"h82"),0)</f>
        <v>0</v>
      </c>
      <c r="CJ39" s="150" t="n">
        <f aca="true">IFERROR(INDIRECT("'" &amp;$C39&amp; "'!" &amp;"h83"),0)</f>
        <v>0</v>
      </c>
      <c r="CK39" s="150" t="n">
        <f aca="true">IFERROR(INDIRECT("'" &amp;$C39&amp; "'!" &amp;"h84"),0)</f>
        <v>0</v>
      </c>
      <c r="CL39" s="150" t="n">
        <f aca="true">IFERROR(INDIRECT("'" &amp;$C39&amp; "'!" &amp;"h85"),0)</f>
        <v>0</v>
      </c>
      <c r="CM39" s="150" t="n">
        <f aca="true">IFERROR(INDIRECT("'" &amp;$C39&amp; "'!" &amp;"h86"),0)</f>
        <v>0</v>
      </c>
      <c r="CN39" s="150" t="n">
        <f aca="true">IFERROR(INDIRECT("'" &amp;$C39&amp; "'!" &amp;"h87"),0)</f>
        <v>0</v>
      </c>
      <c r="CO39" s="150" t="n">
        <f aca="true">IFERROR(INDIRECT("'" &amp;$C39&amp; "'!" &amp;"h88"),0)</f>
        <v>0</v>
      </c>
      <c r="CP39" s="150" t="n">
        <f aca="true">IFERROR(INDIRECT("'" &amp;$C39&amp; "'!" &amp;"h89"),0)</f>
        <v>0</v>
      </c>
      <c r="CQ39" s="150" t="n">
        <f aca="true">IFERROR(INDIRECT("'" &amp;$C39&amp; "'!" &amp;"h90"),0)</f>
        <v>0</v>
      </c>
      <c r="CR39" s="150" t="n">
        <f aca="true">IFERROR(INDIRECT("'" &amp;$C39&amp; "'!" &amp;"h91"),0)</f>
        <v>0</v>
      </c>
      <c r="CS39" s="150" t="n">
        <f aca="true">IFERROR(INDIRECT("'" &amp;$C39&amp; "'!" &amp;"h92"),0)</f>
        <v>0</v>
      </c>
      <c r="CT39" s="151" t="n">
        <f aca="true">IFERROR(INDIRECT("'" &amp;$C39&amp; "'!" &amp;"b96"),0)</f>
        <v>0</v>
      </c>
      <c r="CU39" s="151" t="n">
        <f aca="true">IFERROR(INDIRECT("'" &amp;$C39&amp; "'!" &amp;"c96"),0)</f>
        <v>0</v>
      </c>
      <c r="CV39" s="151" t="n">
        <f aca="true">IFERROR(INDIRECT("'" &amp;$C39&amp; "'!" &amp;"g96"),0)</f>
        <v>0</v>
      </c>
      <c r="CW39" s="151" t="n">
        <f aca="true">IFERROR(INDIRECT("'" &amp;$C39&amp; "'!" &amp;"h96"),0)</f>
        <v>0</v>
      </c>
      <c r="CX39" s="151" t="n">
        <f aca="true">IFERROR(INDIRECT("'" &amp;$C39&amp; "'!" &amp;"i96"),0)</f>
        <v>0</v>
      </c>
      <c r="CY39" s="151" t="n">
        <f aca="true">IFERROR(INDIRECT("'" &amp;$C39&amp; "'!" &amp;"j96"),0)</f>
        <v>0</v>
      </c>
      <c r="CZ39" s="151" t="n">
        <f aca="true">IFERROR(INDIRECT("'" &amp;$C39&amp; "'!" &amp;"k96"),0)</f>
        <v>0</v>
      </c>
      <c r="DA39" s="151" t="n">
        <f aca="true">IFERROR(INDIRECT("'" &amp;$C39&amp; "'!" &amp;"l96"),0)</f>
        <v>0</v>
      </c>
      <c r="DB39" s="151" t="n">
        <f aca="true">IFERROR(INDIRECT("'" &amp;$C39&amp; "'!" &amp;"m96"),0)</f>
        <v>0</v>
      </c>
      <c r="DC39" s="151" t="n">
        <f aca="true">IFERROR(INDIRECT("'" &amp;$C39&amp; "'!" &amp;"n96"),0)</f>
        <v>0</v>
      </c>
      <c r="DD39" s="151" t="n">
        <f aca="true">IFERROR(INDIRECT("'" &amp;$C39&amp; "'!" &amp;"o96"),0)</f>
        <v>0</v>
      </c>
      <c r="DE39" s="151" t="n">
        <f aca="true">IFERROR(INDIRECT("'" &amp;$C39&amp; "'!" &amp;"p96"),0)</f>
        <v>0</v>
      </c>
    </row>
    <row r="40" s="152" customFormat="true" ht="15.75" hidden="false" customHeight="true" outlineLevel="0" collapsed="false">
      <c r="A40" s="147"/>
      <c r="B40" s="148" t="str">
        <f aca="true">IF(C40=0,"",IFERROR(INDIRECT("'"&amp;$C40&amp;"'!"&amp;"C5"),"Некорректное название листа"))</f>
        <v/>
      </c>
      <c r="C40" s="149"/>
      <c r="D40" s="150" t="n">
        <f aca="true">IFERROR(INDIRECT("'"&amp;$C40&amp;"'!"&amp;"c6"),0)</f>
        <v>0</v>
      </c>
      <c r="E40" s="150" t="n">
        <f aca="true">IFERROR(INDIRECT("'" &amp;$C40&amp; "'!" &amp;"c7"),0)</f>
        <v>0</v>
      </c>
      <c r="F40" s="150" t="n">
        <f aca="true">IFERROR(INDIRECT("'" &amp;$C40&amp; "'!" &amp;"c10"),0)</f>
        <v>0</v>
      </c>
      <c r="G40" s="150" t="n">
        <f aca="true">IFERROR(INDIRECT("'" &amp;$C40&amp; "'!" &amp;"c11"),0)</f>
        <v>0</v>
      </c>
      <c r="H40" s="150" t="n">
        <f aca="true">IFERROR(INDIRECT("'" &amp;$C40&amp; "'!" &amp;"c12"),0)</f>
        <v>0</v>
      </c>
      <c r="I40" s="150" t="n">
        <f aca="true">IFERROR(INDIRECT("'" &amp;$C40&amp; "'!" &amp;"c13"),0)</f>
        <v>0</v>
      </c>
      <c r="J40" s="150" t="n">
        <f aca="true">IFERROR(INDIRECT("'" &amp;$C40&amp; "'!" &amp;"c15"),0)</f>
        <v>0</v>
      </c>
      <c r="K40" s="150" t="n">
        <f aca="true">IFERROR(INDIRECT("'" &amp;$C40&amp; "'!" &amp;"c16"),0)</f>
        <v>0</v>
      </c>
      <c r="L40" s="150" t="n">
        <f aca="true">IFERROR(INDIRECT("'" &amp;$C40&amp; "'!" &amp;"c17"),0)</f>
        <v>0</v>
      </c>
      <c r="M40" s="150" t="n">
        <f aca="true">IFERROR(INDIRECT("'" &amp;$C40&amp; "'!" &amp;"c19"),0)</f>
        <v>0</v>
      </c>
      <c r="N40" s="150" t="n">
        <f aca="true">IFERROR(INDIRECT("'" &amp;$C40&amp; "'!" &amp;"c20"),0)</f>
        <v>0</v>
      </c>
      <c r="O40" s="150" t="n">
        <f aca="true">IFERROR(INDIRECT("'" &amp;$C40&amp; "'!" &amp;"c21"),0)</f>
        <v>0</v>
      </c>
      <c r="P40" s="150" t="n">
        <f aca="true">IFERROR(INDIRECT("'" &amp;$C40&amp; "'!" &amp;"c22"),0)</f>
        <v>0</v>
      </c>
      <c r="Q40" s="150" t="n">
        <f aca="true">IFERROR(INDIRECT("'" &amp;$C40&amp; "'!" &amp;"g25"),0)</f>
        <v>0</v>
      </c>
      <c r="R40" s="150" t="n">
        <f aca="true">IFERROR(INDIRECT("'" &amp;$C40&amp; "'!" &amp;"g26"),0)</f>
        <v>0</v>
      </c>
      <c r="S40" s="150" t="n">
        <f aca="true">IFERROR(INDIRECT("'" &amp;$C40&amp; "'!" &amp;"g27"),0)</f>
        <v>0</v>
      </c>
      <c r="T40" s="150" t="n">
        <f aca="true">IFERROR(INDIRECT("'" &amp;$C40&amp; "'!" &amp;"g28"),0)</f>
        <v>0</v>
      </c>
      <c r="U40" s="150" t="n">
        <f aca="true">IFERROR(INDIRECT("'" &amp;$C40&amp; "'!" &amp;"g29"),0)</f>
        <v>0</v>
      </c>
      <c r="V40" s="150" t="n">
        <f aca="true">IFERROR(INDIRECT("'" &amp;$C40&amp; "'!" &amp;"g30"),0)</f>
        <v>0</v>
      </c>
      <c r="W40" s="150" t="n">
        <f aca="true">IFERROR(INDIRECT("'" &amp;$C40&amp; "'!" &amp;"g31"),0)</f>
        <v>0</v>
      </c>
      <c r="X40" s="150" t="n">
        <f aca="true">IFERROR(INDIRECT("'" &amp;$C40&amp; "'!" &amp;"g32"),0)</f>
        <v>0</v>
      </c>
      <c r="Y40" s="150" t="n">
        <f aca="true">IFERROR(INDIRECT("'" &amp;$C40&amp; "'!" &amp;"g33"),0)</f>
        <v>0</v>
      </c>
      <c r="Z40" s="150" t="n">
        <f aca="true">IFERROR(INDIRECT("'" &amp;$C40&amp; "'!" &amp;"g34"),0)</f>
        <v>0</v>
      </c>
      <c r="AA40" s="150" t="n">
        <f aca="true">IFERROR(INDIRECT("'" &amp;$C40&amp; "'!" &amp;"g35"),0)</f>
        <v>0</v>
      </c>
      <c r="AB40" s="150" t="n">
        <f aca="true">IFERROR(INDIRECT("'" &amp;$C40&amp; "'!" &amp;"g36"),0)</f>
        <v>0</v>
      </c>
      <c r="AC40" s="150" t="n">
        <f aca="true">IFERROR(INDIRECT("'" &amp;$C40&amp; "'!" &amp;"g37"),0)</f>
        <v>0</v>
      </c>
      <c r="AD40" s="150" t="n">
        <f aca="true">IFERROR(INDIRECT("'" &amp;$C40&amp; "'!" &amp;"g38"),0)</f>
        <v>0</v>
      </c>
      <c r="AE40" s="150" t="n">
        <f aca="true">IFERROR(INDIRECT("'" &amp;$C40&amp; "'!" &amp;"g42"),0)</f>
        <v>0</v>
      </c>
      <c r="AF40" s="150" t="n">
        <f aca="true">IFERROR(INDIRECT("'" &amp;$C40&amp; "'!" &amp;"g43"),0)</f>
        <v>0</v>
      </c>
      <c r="AG40" s="150" t="n">
        <f aca="true">IFERROR(INDIRECT("'"&amp;$C40&amp;"'!"&amp;"g46"),0)</f>
        <v>0</v>
      </c>
      <c r="AH40" s="150" t="n">
        <f aca="true">IFERROR(INDIRECT("'"&amp;$C40&amp;"'!"&amp;"g47"),0)</f>
        <v>0</v>
      </c>
      <c r="AI40" s="150" t="n">
        <f aca="true">IFERROR(INDIRECT("'"&amp;$C40&amp;"'!"&amp;"g48"),0)</f>
        <v>0</v>
      </c>
      <c r="AJ40" s="150" t="n">
        <f aca="true">IFERROR(INDIRECT("'"&amp;$C40&amp;"'!"&amp;"g49"),0)</f>
        <v>0</v>
      </c>
      <c r="AK40" s="150" t="n">
        <f aca="true">IFERROR(INDIRECT("'"&amp;$C40&amp;"'!"&amp;"g50"),0)</f>
        <v>0</v>
      </c>
      <c r="AL40" s="150" t="n">
        <f aca="true">IFERROR(INDIRECT("'" &amp;$C40&amp; "'!" &amp;"i46"),0)</f>
        <v>0</v>
      </c>
      <c r="AM40" s="150" t="n">
        <f aca="true">IFERROR(INDIRECT("'" &amp;$C40&amp; "'!" &amp;"i47"),0)</f>
        <v>0</v>
      </c>
      <c r="AN40" s="150" t="n">
        <f aca="true">IFERROR(INDIRECT("'" &amp;$C40&amp; "'!" &amp;"i48"),0)</f>
        <v>0</v>
      </c>
      <c r="AO40" s="150" t="n">
        <f aca="true">IFERROR(INDIRECT("'" &amp;$C40&amp; "'!" &amp;"i49"),0)</f>
        <v>0</v>
      </c>
      <c r="AP40" s="150" t="n">
        <f aca="true">IFERROR(INDIRECT("'" &amp;$C40&amp; "'!" &amp;"i50"),0)</f>
        <v>0</v>
      </c>
      <c r="AQ40" s="150" t="n">
        <f aca="true">IFERROR(INDIRECT("'" &amp;$C40&amp; "'!" &amp;"g53"),0)</f>
        <v>0</v>
      </c>
      <c r="AR40" s="150" t="n">
        <f aca="true">IFERROR(INDIRECT("'" &amp;$C40&amp; "'!" &amp;"g54"),0)</f>
        <v>0</v>
      </c>
      <c r="AS40" s="150" t="n">
        <f aca="true">IFERROR(INDIRECT("'" &amp;$C40&amp; "'!" &amp;"g55"),0)</f>
        <v>0</v>
      </c>
      <c r="AT40" s="150" t="n">
        <f aca="true">IFERROR(INDIRECT("'" &amp;$C40&amp; "'!" &amp;"g56"),0)</f>
        <v>0</v>
      </c>
      <c r="AU40" s="150" t="n">
        <f aca="true">IFERROR(INDIRECT("'" &amp;$C40&amp; "'!" &amp;"g57"),0)</f>
        <v>0</v>
      </c>
      <c r="AV40" s="150" t="n">
        <f aca="true">IFERROR(INDIRECT("'" &amp;$C40&amp; "'!" &amp;"g60"),0)</f>
        <v>0</v>
      </c>
      <c r="AW40" s="150" t="n">
        <f aca="true">IFERROR(INDIRECT("'" &amp;$C40&amp; "'!" &amp;"g61"),0)</f>
        <v>0</v>
      </c>
      <c r="AX40" s="150" t="n">
        <f aca="true">IFERROR(INDIRECT("'" &amp;$C40&amp; "'!" &amp;"g62"),0)</f>
        <v>0</v>
      </c>
      <c r="AY40" s="150" t="n">
        <f aca="true">IFERROR(INDIRECT("'" &amp;$C40&amp; "'!" &amp;"i60"),0)</f>
        <v>0</v>
      </c>
      <c r="AZ40" s="150" t="n">
        <f aca="true">IFERROR(INDIRECT("'" &amp;$C40&amp; "'!" &amp;"i61"),0)</f>
        <v>0</v>
      </c>
      <c r="BA40" s="150" t="n">
        <f aca="true">IFERROR(INDIRECT("'" &amp;$C40&amp; "'!" &amp;"i62"),0)</f>
        <v>0</v>
      </c>
      <c r="BB40" s="150" t="n">
        <f aca="true">IFERROR(INDIRECT("'" &amp;$C40&amp; "'!" &amp;"g66"),0)</f>
        <v>0</v>
      </c>
      <c r="BC40" s="150" t="n">
        <f aca="true">IFERROR(INDIRECT("'" &amp;$C40&amp; "'!" &amp;"g67"),0)</f>
        <v>0</v>
      </c>
      <c r="BD40" s="150" t="n">
        <f aca="true">IFERROR(INDIRECT("'" &amp;$C40&amp; "'!" &amp;"g69"),0)</f>
        <v>0</v>
      </c>
      <c r="BE40" s="150" t="n">
        <f aca="true">IFERROR(INDIRECT("'" &amp;$C40&amp; "'!" &amp;"g70"),0)</f>
        <v>0</v>
      </c>
      <c r="BF40" s="150" t="n">
        <f aca="true">IFERROR(INDIRECT("'" &amp;$C40&amp; "'!" &amp;"e73"),0)</f>
        <v>0</v>
      </c>
      <c r="BG40" s="150" t="n">
        <f aca="true">IFERROR(INDIRECT("'" &amp;$C40&amp; "'!" &amp;"e74"),0)</f>
        <v>0</v>
      </c>
      <c r="BH40" s="150" t="n">
        <f aca="true">IFERROR(INDIRECT("'" &amp;$C40&amp; "'!" &amp;"e75"),0)</f>
        <v>0</v>
      </c>
      <c r="BI40" s="150" t="n">
        <f aca="true">IFERROR(INDIRECT("'" &amp;$C40&amp; "'!" &amp;"e76"),0)</f>
        <v>0</v>
      </c>
      <c r="BJ40" s="150" t="n">
        <f aca="true">IFERROR(INDIRECT("'" &amp;$C40&amp; "'!" &amp;"e77"),0)</f>
        <v>0</v>
      </c>
      <c r="BK40" s="150" t="n">
        <f aca="true">IFERROR(INDIRECT("'" &amp;$C40&amp; "'!" &amp;"e78"),0)</f>
        <v>0</v>
      </c>
      <c r="BL40" s="150" t="n">
        <f aca="true">IFERROR(INDIRECT("'" &amp;$C40&amp; "'!" &amp;"e79"),0)</f>
        <v>0</v>
      </c>
      <c r="BM40" s="150" t="n">
        <f aca="true">IFERROR(INDIRECT("'" &amp;$C40&amp; "'!" &amp;"e80"),0)</f>
        <v>0</v>
      </c>
      <c r="BN40" s="150" t="n">
        <f aca="true">IFERROR(INDIRECT("'" &amp;$C40&amp; "'!" &amp;"e81"),0)</f>
        <v>0</v>
      </c>
      <c r="BO40" s="150" t="n">
        <f aca="true">IFERROR(INDIRECT("'" &amp;$C40&amp; "'!" &amp;"e82"),0)</f>
        <v>0</v>
      </c>
      <c r="BP40" s="150" t="n">
        <f aca="true">IFERROR(INDIRECT("'" &amp;$C40&amp; "'!" &amp;"e83"),0)</f>
        <v>0</v>
      </c>
      <c r="BQ40" s="150" t="n">
        <f aca="true">IFERROR(INDIRECT("'" &amp;$C40&amp; "'!" &amp;"e84"),0)</f>
        <v>0</v>
      </c>
      <c r="BR40" s="150" t="n">
        <f aca="true">IFERROR(INDIRECT("'" &amp;$C40&amp; "'!" &amp;"e85"),0)</f>
        <v>0</v>
      </c>
      <c r="BS40" s="150" t="n">
        <f aca="true">IFERROR(INDIRECT("'" &amp;$C40&amp; "'!" &amp;"e86"),0)</f>
        <v>0</v>
      </c>
      <c r="BT40" s="150" t="n">
        <f aca="true">IFERROR(INDIRECT("'" &amp;$C40&amp; "'!" &amp;"e87"),0)</f>
        <v>0</v>
      </c>
      <c r="BU40" s="150" t="n">
        <f aca="true">IFERROR(INDIRECT("'" &amp;$C40&amp; "'!" &amp;"e88"),0)</f>
        <v>0</v>
      </c>
      <c r="BV40" s="150" t="n">
        <f aca="true">IFERROR(INDIRECT("'" &amp;$C40&amp; "'!" &amp;"e89"),0)</f>
        <v>0</v>
      </c>
      <c r="BW40" s="150" t="n">
        <f aca="true">IFERROR(INDIRECT("'" &amp;$C40&amp; "'!" &amp;"e90"),0)</f>
        <v>0</v>
      </c>
      <c r="BX40" s="150" t="n">
        <f aca="true">IFERROR(INDIRECT("'" &amp;$C40&amp; "'!" &amp;"e91"),0)</f>
        <v>0</v>
      </c>
      <c r="BY40" s="150" t="n">
        <f aca="true">IFERROR(INDIRECT("'" &amp;$C40&amp; "'!" &amp;"e92"),0)</f>
        <v>0</v>
      </c>
      <c r="BZ40" s="150" t="n">
        <f aca="true">IFERROR(INDIRECT("'" &amp;$C40&amp; "'!" &amp;"h73"),0)</f>
        <v>0</v>
      </c>
      <c r="CA40" s="150" t="n">
        <f aca="true">IFERROR(INDIRECT("'" &amp;$C40&amp; "'!" &amp;"h74"),0)</f>
        <v>0</v>
      </c>
      <c r="CB40" s="150" t="n">
        <f aca="true">IFERROR(INDIRECT("'" &amp;$C40&amp; "'!" &amp;"h75"),0)</f>
        <v>0</v>
      </c>
      <c r="CC40" s="150" t="n">
        <f aca="true">IFERROR(INDIRECT("'" &amp;$C40&amp; "'!" &amp;"h76"),0)</f>
        <v>0</v>
      </c>
      <c r="CD40" s="150" t="n">
        <f aca="true">IFERROR(INDIRECT("'" &amp;$C40&amp; "'!" &amp;"h77"),0)</f>
        <v>0</v>
      </c>
      <c r="CE40" s="150" t="n">
        <f aca="true">IFERROR(INDIRECT("'" &amp;$C40&amp; "'!" &amp;"h78"),0)</f>
        <v>0</v>
      </c>
      <c r="CF40" s="150" t="n">
        <f aca="true">IFERROR(INDIRECT("'" &amp;$C40&amp; "'!" &amp;"h79"),0)</f>
        <v>0</v>
      </c>
      <c r="CG40" s="150" t="n">
        <f aca="true">IFERROR(INDIRECT("'" &amp;$C40&amp; "'!" &amp;"h80"),0)</f>
        <v>0</v>
      </c>
      <c r="CH40" s="150" t="n">
        <f aca="true">IFERROR(INDIRECT("'" &amp;$C40&amp; "'!" &amp;"h81"),0)</f>
        <v>0</v>
      </c>
      <c r="CI40" s="150" t="n">
        <f aca="true">IFERROR(INDIRECT("'" &amp;$C40&amp; "'!" &amp;"h82"),0)</f>
        <v>0</v>
      </c>
      <c r="CJ40" s="150" t="n">
        <f aca="true">IFERROR(INDIRECT("'" &amp;$C40&amp; "'!" &amp;"h83"),0)</f>
        <v>0</v>
      </c>
      <c r="CK40" s="150" t="n">
        <f aca="true">IFERROR(INDIRECT("'" &amp;$C40&amp; "'!" &amp;"h84"),0)</f>
        <v>0</v>
      </c>
      <c r="CL40" s="150" t="n">
        <f aca="true">IFERROR(INDIRECT("'" &amp;$C40&amp; "'!" &amp;"h85"),0)</f>
        <v>0</v>
      </c>
      <c r="CM40" s="150" t="n">
        <f aca="true">IFERROR(INDIRECT("'" &amp;$C40&amp; "'!" &amp;"h86"),0)</f>
        <v>0</v>
      </c>
      <c r="CN40" s="150" t="n">
        <f aca="true">IFERROR(INDIRECT("'" &amp;$C40&amp; "'!" &amp;"h87"),0)</f>
        <v>0</v>
      </c>
      <c r="CO40" s="150" t="n">
        <f aca="true">IFERROR(INDIRECT("'" &amp;$C40&amp; "'!" &amp;"h88"),0)</f>
        <v>0</v>
      </c>
      <c r="CP40" s="150" t="n">
        <f aca="true">IFERROR(INDIRECT("'" &amp;$C40&amp; "'!" &amp;"h89"),0)</f>
        <v>0</v>
      </c>
      <c r="CQ40" s="150" t="n">
        <f aca="true">IFERROR(INDIRECT("'" &amp;$C40&amp; "'!" &amp;"h90"),0)</f>
        <v>0</v>
      </c>
      <c r="CR40" s="150" t="n">
        <f aca="true">IFERROR(INDIRECT("'" &amp;$C40&amp; "'!" &amp;"h91"),0)</f>
        <v>0</v>
      </c>
      <c r="CS40" s="150" t="n">
        <f aca="true">IFERROR(INDIRECT("'" &amp;$C40&amp; "'!" &amp;"h92"),0)</f>
        <v>0</v>
      </c>
      <c r="CT40" s="151" t="n">
        <f aca="true">IFERROR(INDIRECT("'" &amp;$C40&amp; "'!" &amp;"b96"),0)</f>
        <v>0</v>
      </c>
      <c r="CU40" s="151" t="n">
        <f aca="true">IFERROR(INDIRECT("'" &amp;$C40&amp; "'!" &amp;"c96"),0)</f>
        <v>0</v>
      </c>
      <c r="CV40" s="151" t="n">
        <f aca="true">IFERROR(INDIRECT("'" &amp;$C40&amp; "'!" &amp;"g96"),0)</f>
        <v>0</v>
      </c>
      <c r="CW40" s="151" t="n">
        <f aca="true">IFERROR(INDIRECT("'" &amp;$C40&amp; "'!" &amp;"h96"),0)</f>
        <v>0</v>
      </c>
      <c r="CX40" s="151" t="n">
        <f aca="true">IFERROR(INDIRECT("'" &amp;$C40&amp; "'!" &amp;"i96"),0)</f>
        <v>0</v>
      </c>
      <c r="CY40" s="151" t="n">
        <f aca="true">IFERROR(INDIRECT("'" &amp;$C40&amp; "'!" &amp;"j96"),0)</f>
        <v>0</v>
      </c>
      <c r="CZ40" s="151" t="n">
        <f aca="true">IFERROR(INDIRECT("'" &amp;$C40&amp; "'!" &amp;"k96"),0)</f>
        <v>0</v>
      </c>
      <c r="DA40" s="151" t="n">
        <f aca="true">IFERROR(INDIRECT("'" &amp;$C40&amp; "'!" &amp;"l96"),0)</f>
        <v>0</v>
      </c>
      <c r="DB40" s="151" t="n">
        <f aca="true">IFERROR(INDIRECT("'" &amp;$C40&amp; "'!" &amp;"m96"),0)</f>
        <v>0</v>
      </c>
      <c r="DC40" s="151" t="n">
        <f aca="true">IFERROR(INDIRECT("'" &amp;$C40&amp; "'!" &amp;"n96"),0)</f>
        <v>0</v>
      </c>
      <c r="DD40" s="151" t="n">
        <f aca="true">IFERROR(INDIRECT("'" &amp;$C40&amp; "'!" &amp;"o96"),0)</f>
        <v>0</v>
      </c>
      <c r="DE40" s="151" t="n">
        <f aca="true">IFERROR(INDIRECT("'" &amp;$C40&amp; "'!" &amp;"p96"),0)</f>
        <v>0</v>
      </c>
    </row>
    <row r="41" customFormat="false" ht="15.75" hidden="false" customHeight="true" outlineLevel="0" collapsed="false">
      <c r="A41" s="132"/>
      <c r="B41" s="132"/>
      <c r="C41" s="132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35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8"/>
      <c r="BM41" s="138"/>
      <c r="BN41" s="138"/>
      <c r="BO41" s="138"/>
      <c r="BP41" s="138"/>
      <c r="BQ41" s="138"/>
      <c r="BR41" s="138"/>
      <c r="BS41" s="138"/>
      <c r="BT41" s="138"/>
      <c r="BU41" s="138"/>
      <c r="BV41" s="138"/>
      <c r="BW41" s="138"/>
      <c r="BX41" s="138"/>
      <c r="BY41" s="138"/>
      <c r="BZ41" s="138"/>
      <c r="CA41" s="138"/>
      <c r="CB41" s="138"/>
      <c r="CC41" s="138"/>
      <c r="CD41" s="138"/>
      <c r="CE41" s="138"/>
      <c r="CF41" s="138"/>
      <c r="CG41" s="138"/>
      <c r="CH41" s="138"/>
      <c r="CI41" s="138"/>
      <c r="CJ41" s="138"/>
      <c r="CK41" s="138"/>
      <c r="CL41" s="138"/>
      <c r="CM41" s="138"/>
      <c r="CN41" s="138"/>
      <c r="CO41" s="138"/>
      <c r="CP41" s="138"/>
      <c r="CQ41" s="138"/>
      <c r="CR41" s="138"/>
      <c r="CS41" s="138"/>
      <c r="CT41" s="138"/>
      <c r="CU41" s="138"/>
      <c r="CV41" s="138"/>
      <c r="CW41" s="138"/>
      <c r="CX41" s="138"/>
      <c r="CY41" s="138"/>
      <c r="CZ41" s="138"/>
      <c r="DA41" s="138"/>
      <c r="DB41" s="138"/>
      <c r="DC41" s="138"/>
      <c r="DD41" s="138"/>
      <c r="DE41" s="138"/>
    </row>
    <row r="42" customFormat="false" ht="15.75" hidden="false" customHeight="true" outlineLevel="0" collapsed="false">
      <c r="A42" s="132"/>
      <c r="B42" s="132"/>
      <c r="C42" s="132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35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  <c r="BX42" s="138"/>
      <c r="BY42" s="138"/>
      <c r="BZ42" s="138"/>
      <c r="CA42" s="138"/>
      <c r="CB42" s="138"/>
      <c r="CC42" s="138"/>
      <c r="CD42" s="138"/>
      <c r="CE42" s="138"/>
      <c r="CF42" s="138"/>
      <c r="CG42" s="138"/>
      <c r="CH42" s="138"/>
      <c r="CI42" s="138"/>
      <c r="CJ42" s="138"/>
      <c r="CK42" s="138"/>
      <c r="CL42" s="138"/>
      <c r="CM42" s="138"/>
      <c r="CN42" s="138"/>
      <c r="CO42" s="138"/>
      <c r="CP42" s="138"/>
      <c r="CQ42" s="138"/>
      <c r="CR42" s="138"/>
      <c r="CS42" s="138"/>
      <c r="CT42" s="138"/>
      <c r="CU42" s="138"/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</row>
    <row r="43" customFormat="false" ht="15.75" hidden="false" customHeight="true" outlineLevel="0" collapsed="false">
      <c r="A43" s="132"/>
      <c r="B43" s="132"/>
      <c r="C43" s="132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35"/>
      <c r="AW43" s="138"/>
      <c r="AX43" s="138"/>
      <c r="AY43" s="138"/>
      <c r="AZ43" s="138"/>
      <c r="BA43" s="138"/>
      <c r="BB43" s="138"/>
      <c r="BC43" s="138"/>
      <c r="BD43" s="138"/>
      <c r="BE43" s="138"/>
      <c r="BF43" s="138"/>
      <c r="BG43" s="138"/>
      <c r="BH43" s="138"/>
      <c r="BI43" s="138"/>
      <c r="BJ43" s="138"/>
      <c r="BK43" s="138"/>
      <c r="BL43" s="138"/>
      <c r="BM43" s="138"/>
      <c r="BN43" s="138"/>
      <c r="BO43" s="138"/>
      <c r="BP43" s="138"/>
      <c r="BQ43" s="138"/>
      <c r="BR43" s="138"/>
      <c r="BS43" s="138"/>
      <c r="BT43" s="138"/>
      <c r="BU43" s="138"/>
      <c r="BV43" s="138"/>
      <c r="BW43" s="138"/>
      <c r="BX43" s="138"/>
      <c r="BY43" s="138"/>
      <c r="BZ43" s="138"/>
      <c r="CA43" s="138"/>
      <c r="CB43" s="138"/>
      <c r="CC43" s="138"/>
      <c r="CD43" s="138"/>
      <c r="CE43" s="138"/>
      <c r="CF43" s="138"/>
      <c r="CG43" s="138"/>
      <c r="CH43" s="138"/>
      <c r="CI43" s="138"/>
      <c r="CJ43" s="138"/>
      <c r="CK43" s="138"/>
      <c r="CL43" s="138"/>
      <c r="CM43" s="138"/>
      <c r="CN43" s="138"/>
      <c r="CO43" s="138"/>
      <c r="CP43" s="138"/>
      <c r="CQ43" s="138"/>
      <c r="CR43" s="138"/>
      <c r="CS43" s="138"/>
      <c r="CT43" s="138"/>
      <c r="CU43" s="138"/>
      <c r="CV43" s="138"/>
      <c r="CW43" s="138"/>
      <c r="CX43" s="138"/>
      <c r="CY43" s="138"/>
      <c r="CZ43" s="138"/>
      <c r="DA43" s="138"/>
      <c r="DB43" s="138"/>
      <c r="DC43" s="138"/>
      <c r="DD43" s="138"/>
      <c r="DE43" s="138"/>
    </row>
    <row r="44" customFormat="false" ht="15.75" hidden="false" customHeight="true" outlineLevel="0" collapsed="false">
      <c r="A44" s="132"/>
      <c r="B44" s="132"/>
      <c r="C44" s="132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35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G44" s="138"/>
      <c r="BH44" s="138"/>
      <c r="BI44" s="138"/>
      <c r="BJ44" s="138"/>
      <c r="BK44" s="138"/>
      <c r="BL44" s="138"/>
      <c r="BM44" s="138"/>
      <c r="BN44" s="138"/>
      <c r="BO44" s="138"/>
      <c r="BP44" s="138"/>
      <c r="BQ44" s="138"/>
      <c r="BR44" s="138"/>
      <c r="BS44" s="138"/>
      <c r="BT44" s="138"/>
      <c r="BU44" s="138"/>
      <c r="BV44" s="138"/>
      <c r="BW44" s="138"/>
      <c r="BX44" s="138"/>
      <c r="BY44" s="138"/>
      <c r="BZ44" s="138"/>
      <c r="CA44" s="138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38"/>
      <c r="CQ44" s="138"/>
      <c r="CR44" s="138"/>
      <c r="CS44" s="138"/>
      <c r="CT44" s="138"/>
      <c r="CU44" s="138"/>
      <c r="CV44" s="138"/>
      <c r="CW44" s="138"/>
      <c r="CX44" s="138"/>
      <c r="CY44" s="138"/>
      <c r="CZ44" s="138"/>
      <c r="DA44" s="138"/>
      <c r="DB44" s="138"/>
      <c r="DC44" s="138"/>
      <c r="DD44" s="138"/>
      <c r="DE44" s="138"/>
    </row>
    <row r="45" customFormat="false" ht="15.75" hidden="false" customHeight="true" outlineLevel="0" collapsed="false">
      <c r="A45" s="132"/>
      <c r="B45" s="132"/>
      <c r="C45" s="132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35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8"/>
      <c r="BY45" s="138"/>
      <c r="BZ45" s="138"/>
      <c r="CA45" s="138"/>
      <c r="CB45" s="138"/>
      <c r="CC45" s="138"/>
      <c r="CD45" s="138"/>
      <c r="CE45" s="138"/>
      <c r="CF45" s="138"/>
      <c r="CG45" s="138"/>
      <c r="CH45" s="138"/>
      <c r="CI45" s="138"/>
      <c r="CJ45" s="138"/>
      <c r="CK45" s="138"/>
      <c r="CL45" s="138"/>
      <c r="CM45" s="138"/>
      <c r="CN45" s="138"/>
      <c r="CO45" s="138"/>
      <c r="CP45" s="138"/>
      <c r="CQ45" s="138"/>
      <c r="CR45" s="138"/>
      <c r="CS45" s="138"/>
      <c r="CT45" s="138"/>
      <c r="CU45" s="138"/>
      <c r="CV45" s="138"/>
      <c r="CW45" s="138"/>
      <c r="CX45" s="138"/>
      <c r="CY45" s="138"/>
      <c r="CZ45" s="138"/>
      <c r="DA45" s="138"/>
      <c r="DB45" s="138"/>
      <c r="DC45" s="138"/>
      <c r="DD45" s="138"/>
      <c r="DE45" s="138"/>
    </row>
    <row r="46" customFormat="false" ht="15.75" hidden="false" customHeight="true" outlineLevel="0" collapsed="false">
      <c r="A46" s="132"/>
      <c r="B46" s="132"/>
      <c r="C46" s="132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35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8"/>
      <c r="BY46" s="138"/>
      <c r="BZ46" s="138"/>
      <c r="CA46" s="138"/>
      <c r="CB46" s="138"/>
      <c r="CC46" s="138"/>
      <c r="CD46" s="138"/>
      <c r="CE46" s="138"/>
      <c r="CF46" s="138"/>
      <c r="CG46" s="138"/>
      <c r="CH46" s="138"/>
      <c r="CI46" s="138"/>
      <c r="CJ46" s="138"/>
      <c r="CK46" s="138"/>
      <c r="CL46" s="138"/>
      <c r="CM46" s="138"/>
      <c r="CN46" s="138"/>
      <c r="CO46" s="138"/>
      <c r="CP46" s="138"/>
      <c r="CQ46" s="138"/>
      <c r="CR46" s="138"/>
      <c r="CS46" s="138"/>
      <c r="CT46" s="138"/>
      <c r="CU46" s="138"/>
      <c r="CV46" s="138"/>
      <c r="CW46" s="138"/>
      <c r="CX46" s="138"/>
      <c r="CY46" s="138"/>
      <c r="CZ46" s="138"/>
      <c r="DA46" s="138"/>
      <c r="DB46" s="138"/>
      <c r="DC46" s="138"/>
      <c r="DD46" s="138"/>
      <c r="DE46" s="138"/>
    </row>
    <row r="47" customFormat="false" ht="15.75" hidden="false" customHeight="true" outlineLevel="0" collapsed="false">
      <c r="A47" s="132"/>
      <c r="B47" s="132"/>
      <c r="C47" s="132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35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38"/>
      <c r="BL47" s="138"/>
      <c r="BM47" s="138"/>
      <c r="BN47" s="138"/>
      <c r="BO47" s="138"/>
      <c r="BP47" s="138"/>
      <c r="BQ47" s="138"/>
      <c r="BR47" s="138"/>
      <c r="BS47" s="138"/>
      <c r="BT47" s="138"/>
      <c r="BU47" s="138"/>
      <c r="BV47" s="138"/>
      <c r="BW47" s="138"/>
      <c r="BX47" s="138"/>
      <c r="BY47" s="138"/>
      <c r="BZ47" s="138"/>
      <c r="CA47" s="138"/>
      <c r="CB47" s="138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8"/>
      <c r="CN47" s="138"/>
      <c r="CO47" s="138"/>
      <c r="CP47" s="138"/>
      <c r="CQ47" s="138"/>
      <c r="CR47" s="138"/>
      <c r="CS47" s="138"/>
      <c r="CT47" s="138"/>
      <c r="CU47" s="138"/>
      <c r="CV47" s="138"/>
      <c r="CW47" s="138"/>
      <c r="CX47" s="138"/>
      <c r="CY47" s="138"/>
      <c r="CZ47" s="138"/>
      <c r="DA47" s="138"/>
      <c r="DB47" s="138"/>
      <c r="DC47" s="138"/>
      <c r="DD47" s="138"/>
      <c r="DE47" s="138"/>
    </row>
    <row r="48" customFormat="false" ht="15.75" hidden="false" customHeight="true" outlineLevel="0" collapsed="false">
      <c r="A48" s="132"/>
      <c r="B48" s="132"/>
      <c r="C48" s="132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35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138"/>
      <c r="BR48" s="138"/>
      <c r="BS48" s="138"/>
      <c r="BT48" s="138"/>
      <c r="BU48" s="138"/>
      <c r="BV48" s="138"/>
      <c r="BW48" s="138"/>
      <c r="BX48" s="138"/>
      <c r="BY48" s="138"/>
      <c r="BZ48" s="138"/>
      <c r="CA48" s="138"/>
      <c r="CB48" s="138"/>
      <c r="CC48" s="138"/>
      <c r="CD48" s="138"/>
      <c r="CE48" s="138"/>
      <c r="CF48" s="138"/>
      <c r="CG48" s="138"/>
      <c r="CH48" s="138"/>
      <c r="CI48" s="138"/>
      <c r="CJ48" s="138"/>
      <c r="CK48" s="138"/>
      <c r="CL48" s="138"/>
      <c r="CM48" s="138"/>
      <c r="CN48" s="138"/>
      <c r="CO48" s="138"/>
      <c r="CP48" s="138"/>
      <c r="CQ48" s="138"/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E48" s="138"/>
    </row>
    <row r="49" customFormat="false" ht="15.75" hidden="false" customHeight="true" outlineLevel="0" collapsed="false">
      <c r="A49" s="132"/>
      <c r="B49" s="132"/>
      <c r="C49" s="132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35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8"/>
      <c r="BQ49" s="138"/>
      <c r="BR49" s="138"/>
      <c r="BS49" s="138"/>
      <c r="BT49" s="138"/>
      <c r="BU49" s="138"/>
      <c r="BV49" s="138"/>
      <c r="BW49" s="138"/>
      <c r="BX49" s="138"/>
      <c r="BY49" s="138"/>
      <c r="BZ49" s="138"/>
      <c r="CA49" s="138"/>
      <c r="CB49" s="138"/>
      <c r="CC49" s="138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38"/>
      <c r="CQ49" s="138"/>
      <c r="CR49" s="138"/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138"/>
    </row>
    <row r="50" customFormat="false" ht="15.75" hidden="false" customHeight="true" outlineLevel="0" collapsed="false">
      <c r="A50" s="132"/>
      <c r="B50" s="132"/>
      <c r="C50" s="132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35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8"/>
      <c r="BQ50" s="138"/>
      <c r="BR50" s="138"/>
      <c r="BS50" s="138"/>
      <c r="BT50" s="138"/>
      <c r="BU50" s="138"/>
      <c r="BV50" s="138"/>
      <c r="BW50" s="138"/>
      <c r="BX50" s="138"/>
      <c r="BY50" s="138"/>
      <c r="BZ50" s="138"/>
      <c r="CA50" s="138"/>
      <c r="CB50" s="138"/>
      <c r="CC50" s="138"/>
      <c r="CD50" s="138"/>
      <c r="CE50" s="138"/>
      <c r="CF50" s="138"/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U50" s="138"/>
      <c r="CV50" s="138"/>
      <c r="CW50" s="138"/>
      <c r="CX50" s="138"/>
      <c r="CY50" s="138"/>
      <c r="CZ50" s="138"/>
      <c r="DA50" s="138"/>
      <c r="DB50" s="138"/>
      <c r="DC50" s="138"/>
      <c r="DD50" s="138"/>
      <c r="DE50" s="138"/>
    </row>
    <row r="51" customFormat="false" ht="15.75" hidden="false" customHeight="true" outlineLevel="0" collapsed="false">
      <c r="A51" s="132"/>
      <c r="B51" s="132"/>
      <c r="C51" s="132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35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8"/>
      <c r="BQ51" s="138"/>
      <c r="BR51" s="138"/>
      <c r="BS51" s="138"/>
      <c r="BT51" s="138"/>
      <c r="BU51" s="138"/>
      <c r="BV51" s="138"/>
      <c r="BW51" s="138"/>
      <c r="BX51" s="138"/>
      <c r="BY51" s="138"/>
      <c r="BZ51" s="138"/>
      <c r="CA51" s="138"/>
      <c r="CB51" s="138"/>
      <c r="CC51" s="138"/>
      <c r="CD51" s="138"/>
      <c r="CE51" s="138"/>
      <c r="CF51" s="138"/>
      <c r="CG51" s="138"/>
      <c r="CH51" s="138"/>
      <c r="CI51" s="138"/>
      <c r="CJ51" s="138"/>
      <c r="CK51" s="138"/>
      <c r="CL51" s="138"/>
      <c r="CM51" s="138"/>
      <c r="CN51" s="138"/>
      <c r="CO51" s="138"/>
      <c r="CP51" s="138"/>
      <c r="CQ51" s="138"/>
      <c r="CR51" s="138"/>
      <c r="CS51" s="138"/>
      <c r="CT51" s="138"/>
      <c r="CU51" s="138"/>
      <c r="CV51" s="138"/>
      <c r="CW51" s="138"/>
      <c r="CX51" s="138"/>
      <c r="CY51" s="138"/>
      <c r="CZ51" s="138"/>
      <c r="DA51" s="138"/>
      <c r="DB51" s="138"/>
      <c r="DC51" s="138"/>
      <c r="DD51" s="138"/>
      <c r="DE51" s="138"/>
    </row>
    <row r="52" customFormat="false" ht="15.75" hidden="false" customHeight="true" outlineLevel="0" collapsed="false">
      <c r="A52" s="132"/>
      <c r="B52" s="132"/>
      <c r="C52" s="132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35"/>
      <c r="AW52" s="138"/>
      <c r="AX52" s="138"/>
      <c r="AY52" s="138"/>
      <c r="AZ52" s="138"/>
      <c r="BA52" s="138"/>
      <c r="BB52" s="138"/>
      <c r="BC52" s="138"/>
      <c r="BD52" s="138"/>
      <c r="BE52" s="138"/>
      <c r="BF52" s="138"/>
      <c r="BG52" s="138"/>
      <c r="BH52" s="138"/>
      <c r="BI52" s="138"/>
      <c r="BJ52" s="138"/>
      <c r="BK52" s="138"/>
      <c r="BL52" s="138"/>
      <c r="BM52" s="138"/>
      <c r="BN52" s="138"/>
      <c r="BO52" s="138"/>
      <c r="BP52" s="138"/>
      <c r="BQ52" s="138"/>
      <c r="BR52" s="138"/>
      <c r="BS52" s="138"/>
      <c r="BT52" s="138"/>
      <c r="BU52" s="138"/>
      <c r="BV52" s="138"/>
      <c r="BW52" s="138"/>
      <c r="BX52" s="138"/>
      <c r="BY52" s="138"/>
      <c r="BZ52" s="138"/>
      <c r="CA52" s="138"/>
      <c r="CB52" s="138"/>
      <c r="CC52" s="138"/>
      <c r="CD52" s="138"/>
      <c r="CE52" s="138"/>
      <c r="CF52" s="138"/>
      <c r="CG52" s="138"/>
      <c r="CH52" s="138"/>
      <c r="CI52" s="138"/>
      <c r="CJ52" s="138"/>
      <c r="CK52" s="138"/>
      <c r="CL52" s="138"/>
      <c r="CM52" s="138"/>
      <c r="CN52" s="138"/>
      <c r="CO52" s="138"/>
      <c r="CP52" s="138"/>
      <c r="CQ52" s="138"/>
      <c r="CR52" s="138"/>
      <c r="CS52" s="138"/>
      <c r="CT52" s="138"/>
      <c r="CU52" s="138"/>
      <c r="CV52" s="138"/>
      <c r="CW52" s="138"/>
      <c r="CX52" s="138"/>
      <c r="CY52" s="138"/>
      <c r="CZ52" s="138"/>
      <c r="DA52" s="138"/>
      <c r="DB52" s="138"/>
      <c r="DC52" s="138"/>
      <c r="DD52" s="138"/>
      <c r="DE52" s="138"/>
    </row>
    <row r="53" customFormat="false" ht="15.75" hidden="false" customHeight="true" outlineLevel="0" collapsed="false">
      <c r="A53" s="132"/>
      <c r="B53" s="132"/>
      <c r="C53" s="132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35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  <c r="BI53" s="138"/>
      <c r="BJ53" s="138"/>
      <c r="BK53" s="138"/>
      <c r="BL53" s="138"/>
      <c r="BM53" s="138"/>
      <c r="BN53" s="138"/>
      <c r="BO53" s="138"/>
      <c r="BP53" s="138"/>
      <c r="BQ53" s="138"/>
      <c r="BR53" s="138"/>
      <c r="BS53" s="138"/>
      <c r="BT53" s="138"/>
      <c r="BU53" s="138"/>
      <c r="BV53" s="138"/>
      <c r="BW53" s="138"/>
      <c r="BX53" s="138"/>
      <c r="BY53" s="138"/>
      <c r="BZ53" s="138"/>
      <c r="CA53" s="138"/>
      <c r="CB53" s="138"/>
      <c r="CC53" s="138"/>
      <c r="CD53" s="138"/>
      <c r="CE53" s="138"/>
      <c r="CF53" s="138"/>
      <c r="CG53" s="138"/>
      <c r="CH53" s="138"/>
      <c r="CI53" s="138"/>
      <c r="CJ53" s="138"/>
      <c r="CK53" s="138"/>
      <c r="CL53" s="138"/>
      <c r="CM53" s="138"/>
      <c r="CN53" s="138"/>
      <c r="CO53" s="138"/>
      <c r="CP53" s="138"/>
      <c r="CQ53" s="138"/>
      <c r="CR53" s="138"/>
      <c r="CS53" s="138"/>
      <c r="CT53" s="138"/>
      <c r="CU53" s="138"/>
      <c r="CV53" s="138"/>
      <c r="CW53" s="138"/>
      <c r="CX53" s="138"/>
      <c r="CY53" s="138"/>
      <c r="CZ53" s="138"/>
      <c r="DA53" s="138"/>
      <c r="DB53" s="138"/>
      <c r="DC53" s="138"/>
      <c r="DD53" s="138"/>
      <c r="DE53" s="138"/>
    </row>
    <row r="54" customFormat="false" ht="15.75" hidden="false" customHeight="true" outlineLevel="0" collapsed="false">
      <c r="A54" s="132"/>
      <c r="B54" s="132"/>
      <c r="C54" s="132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35"/>
      <c r="AW54" s="138"/>
      <c r="AX54" s="138"/>
      <c r="AY54" s="138"/>
      <c r="AZ54" s="138"/>
      <c r="BA54" s="138"/>
      <c r="BB54" s="138"/>
      <c r="BC54" s="138"/>
      <c r="BD54" s="138"/>
      <c r="BE54" s="138"/>
      <c r="BF54" s="138"/>
      <c r="BG54" s="138"/>
      <c r="BH54" s="138"/>
      <c r="BI54" s="138"/>
      <c r="BJ54" s="138"/>
      <c r="BK54" s="138"/>
      <c r="BL54" s="138"/>
      <c r="BM54" s="138"/>
      <c r="BN54" s="138"/>
      <c r="BO54" s="138"/>
      <c r="BP54" s="138"/>
      <c r="BQ54" s="138"/>
      <c r="BR54" s="138"/>
      <c r="BS54" s="138"/>
      <c r="BT54" s="138"/>
      <c r="BU54" s="138"/>
      <c r="BV54" s="138"/>
      <c r="BW54" s="138"/>
      <c r="BX54" s="138"/>
      <c r="BY54" s="138"/>
      <c r="BZ54" s="138"/>
      <c r="CA54" s="138"/>
      <c r="CB54" s="138"/>
      <c r="CC54" s="138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38"/>
      <c r="CQ54" s="138"/>
      <c r="CR54" s="138"/>
      <c r="CS54" s="138"/>
      <c r="CT54" s="138"/>
      <c r="CU54" s="138"/>
      <c r="CV54" s="138"/>
      <c r="CW54" s="138"/>
      <c r="CX54" s="138"/>
      <c r="CY54" s="138"/>
      <c r="CZ54" s="138"/>
      <c r="DA54" s="138"/>
      <c r="DB54" s="138"/>
      <c r="DC54" s="138"/>
      <c r="DD54" s="138"/>
      <c r="DE54" s="138"/>
    </row>
    <row r="55" customFormat="false" ht="15.75" hidden="false" customHeight="true" outlineLevel="0" collapsed="false">
      <c r="A55" s="132"/>
      <c r="B55" s="132"/>
      <c r="C55" s="132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35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8"/>
      <c r="BI55" s="138"/>
      <c r="BJ55" s="138"/>
      <c r="BK55" s="138"/>
      <c r="BL55" s="138"/>
      <c r="BM55" s="138"/>
      <c r="BN55" s="138"/>
      <c r="BO55" s="138"/>
      <c r="BP55" s="138"/>
      <c r="BQ55" s="138"/>
      <c r="BR55" s="138"/>
      <c r="BS55" s="138"/>
      <c r="BT55" s="138"/>
      <c r="BU55" s="138"/>
      <c r="BV55" s="138"/>
      <c r="BW55" s="138"/>
      <c r="BX55" s="138"/>
      <c r="BY55" s="138"/>
      <c r="BZ55" s="138"/>
      <c r="CA55" s="138"/>
      <c r="CB55" s="138"/>
      <c r="CC55" s="138"/>
      <c r="CD55" s="138"/>
      <c r="CE55" s="138"/>
      <c r="CF55" s="138"/>
      <c r="CG55" s="138"/>
      <c r="CH55" s="138"/>
      <c r="CI55" s="138"/>
      <c r="CJ55" s="138"/>
      <c r="CK55" s="138"/>
      <c r="CL55" s="138"/>
      <c r="CM55" s="138"/>
      <c r="CN55" s="138"/>
      <c r="CO55" s="138"/>
      <c r="CP55" s="138"/>
      <c r="CQ55" s="138"/>
      <c r="CR55" s="138"/>
      <c r="CS55" s="138"/>
      <c r="CT55" s="138"/>
      <c r="CU55" s="138"/>
      <c r="CV55" s="138"/>
      <c r="CW55" s="138"/>
      <c r="CX55" s="138"/>
      <c r="CY55" s="138"/>
      <c r="CZ55" s="138"/>
      <c r="DA55" s="138"/>
      <c r="DB55" s="138"/>
      <c r="DC55" s="138"/>
      <c r="DD55" s="138"/>
      <c r="DE55" s="138"/>
    </row>
    <row r="56" customFormat="false" ht="15.75" hidden="false" customHeight="true" outlineLevel="0" collapsed="false">
      <c r="A56" s="132"/>
      <c r="B56" s="132"/>
      <c r="C56" s="132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35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/>
      <c r="CD56" s="138"/>
      <c r="CE56" s="138"/>
      <c r="CF56" s="138"/>
      <c r="CG56" s="138"/>
      <c r="CH56" s="138"/>
      <c r="CI56" s="138"/>
      <c r="CJ56" s="138"/>
      <c r="CK56" s="138"/>
      <c r="CL56" s="138"/>
      <c r="CM56" s="138"/>
      <c r="CN56" s="138"/>
      <c r="CO56" s="138"/>
      <c r="CP56" s="138"/>
      <c r="CQ56" s="138"/>
      <c r="CR56" s="138"/>
      <c r="CS56" s="138"/>
      <c r="CT56" s="138"/>
      <c r="CU56" s="138"/>
      <c r="CV56" s="138"/>
      <c r="CW56" s="138"/>
      <c r="CX56" s="138"/>
      <c r="CY56" s="138"/>
      <c r="CZ56" s="138"/>
      <c r="DA56" s="138"/>
      <c r="DB56" s="138"/>
      <c r="DC56" s="138"/>
      <c r="DD56" s="138"/>
      <c r="DE56" s="138"/>
    </row>
    <row r="57" customFormat="false" ht="15.75" hidden="false" customHeight="true" outlineLevel="0" collapsed="false">
      <c r="A57" s="132"/>
      <c r="B57" s="132"/>
      <c r="C57" s="132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35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  <c r="BH57" s="138"/>
      <c r="BI57" s="138"/>
      <c r="BJ57" s="138"/>
      <c r="BK57" s="138"/>
      <c r="BL57" s="138"/>
      <c r="BM57" s="138"/>
      <c r="BN57" s="138"/>
      <c r="BO57" s="138"/>
      <c r="BP57" s="138"/>
      <c r="BQ57" s="138"/>
      <c r="BR57" s="138"/>
      <c r="BS57" s="138"/>
      <c r="BT57" s="138"/>
      <c r="BU57" s="138"/>
      <c r="BV57" s="138"/>
      <c r="BW57" s="138"/>
      <c r="BX57" s="138"/>
      <c r="BY57" s="138"/>
      <c r="BZ57" s="138"/>
      <c r="CA57" s="138"/>
      <c r="CB57" s="138"/>
      <c r="CC57" s="138"/>
      <c r="CD57" s="138"/>
      <c r="CE57" s="138"/>
      <c r="CF57" s="138"/>
      <c r="CG57" s="138"/>
      <c r="CH57" s="138"/>
      <c r="CI57" s="138"/>
      <c r="CJ57" s="138"/>
      <c r="CK57" s="138"/>
      <c r="CL57" s="138"/>
      <c r="CM57" s="138"/>
      <c r="CN57" s="138"/>
      <c r="CO57" s="138"/>
      <c r="CP57" s="138"/>
      <c r="CQ57" s="138"/>
      <c r="CR57" s="138"/>
      <c r="CS57" s="138"/>
      <c r="CT57" s="138"/>
      <c r="CU57" s="138"/>
      <c r="CV57" s="138"/>
      <c r="CW57" s="138"/>
      <c r="CX57" s="138"/>
      <c r="CY57" s="138"/>
      <c r="CZ57" s="138"/>
      <c r="DA57" s="138"/>
      <c r="DB57" s="138"/>
      <c r="DC57" s="138"/>
      <c r="DD57" s="138"/>
      <c r="DE57" s="138"/>
    </row>
    <row r="58" customFormat="false" ht="15.75" hidden="false" customHeight="true" outlineLevel="0" collapsed="false">
      <c r="A58" s="132"/>
      <c r="B58" s="132"/>
      <c r="C58" s="132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35"/>
      <c r="AW58" s="138"/>
      <c r="AX58" s="138"/>
      <c r="AY58" s="138"/>
      <c r="AZ58" s="138"/>
      <c r="BA58" s="138"/>
      <c r="BB58" s="138"/>
      <c r="BC58" s="138"/>
      <c r="BD58" s="138"/>
      <c r="BE58" s="138"/>
      <c r="BF58" s="138"/>
      <c r="BG58" s="138"/>
      <c r="BH58" s="138"/>
      <c r="BI58" s="138"/>
      <c r="BJ58" s="138"/>
      <c r="BK58" s="138"/>
      <c r="BL58" s="138"/>
      <c r="BM58" s="138"/>
      <c r="BN58" s="138"/>
      <c r="BO58" s="138"/>
      <c r="BP58" s="138"/>
      <c r="BQ58" s="138"/>
      <c r="BR58" s="138"/>
      <c r="BS58" s="138"/>
      <c r="BT58" s="138"/>
      <c r="BU58" s="138"/>
      <c r="BV58" s="138"/>
      <c r="BW58" s="138"/>
      <c r="BX58" s="138"/>
      <c r="BY58" s="138"/>
      <c r="BZ58" s="138"/>
      <c r="CA58" s="138"/>
      <c r="CB58" s="138"/>
      <c r="CC58" s="138"/>
      <c r="CD58" s="138"/>
      <c r="CE58" s="138"/>
      <c r="CF58" s="138"/>
      <c r="CG58" s="138"/>
      <c r="CH58" s="138"/>
      <c r="CI58" s="138"/>
      <c r="CJ58" s="138"/>
      <c r="CK58" s="138"/>
      <c r="CL58" s="138"/>
      <c r="CM58" s="138"/>
      <c r="CN58" s="138"/>
      <c r="CO58" s="138"/>
      <c r="CP58" s="138"/>
      <c r="CQ58" s="138"/>
      <c r="CR58" s="138"/>
      <c r="CS58" s="138"/>
      <c r="CT58" s="138"/>
      <c r="CU58" s="138"/>
      <c r="CV58" s="138"/>
      <c r="CW58" s="138"/>
      <c r="CX58" s="138"/>
      <c r="CY58" s="138"/>
      <c r="CZ58" s="138"/>
      <c r="DA58" s="138"/>
      <c r="DB58" s="138"/>
      <c r="DC58" s="138"/>
      <c r="DD58" s="138"/>
      <c r="DE58" s="138"/>
    </row>
    <row r="59" customFormat="false" ht="15.75" hidden="false" customHeight="true" outlineLevel="0" collapsed="false">
      <c r="A59" s="132"/>
      <c r="B59" s="132"/>
      <c r="C59" s="132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35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/>
      <c r="BO59" s="138"/>
      <c r="BP59" s="138"/>
      <c r="BQ59" s="138"/>
      <c r="BR59" s="138"/>
      <c r="BS59" s="138"/>
      <c r="BT59" s="138"/>
      <c r="BU59" s="138"/>
      <c r="BV59" s="138"/>
      <c r="BW59" s="138"/>
      <c r="BX59" s="138"/>
      <c r="BY59" s="138"/>
      <c r="BZ59" s="138"/>
      <c r="CA59" s="138"/>
      <c r="CB59" s="138"/>
      <c r="CC59" s="138"/>
      <c r="CD59" s="138"/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38"/>
      <c r="CQ59" s="138"/>
      <c r="CR59" s="138"/>
      <c r="CS59" s="138"/>
      <c r="CT59" s="138"/>
      <c r="CU59" s="138"/>
      <c r="CV59" s="138"/>
      <c r="CW59" s="138"/>
      <c r="CX59" s="138"/>
      <c r="CY59" s="138"/>
      <c r="CZ59" s="138"/>
      <c r="DA59" s="138"/>
      <c r="DB59" s="138"/>
      <c r="DC59" s="138"/>
      <c r="DD59" s="138"/>
      <c r="DE59" s="138"/>
    </row>
    <row r="60" customFormat="false" ht="15.75" hidden="false" customHeight="true" outlineLevel="0" collapsed="false">
      <c r="A60" s="132"/>
      <c r="B60" s="132"/>
      <c r="C60" s="132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35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138"/>
      <c r="BL60" s="138"/>
      <c r="BM60" s="138"/>
      <c r="BN60" s="138"/>
      <c r="BO60" s="138"/>
      <c r="BP60" s="138"/>
      <c r="BQ60" s="138"/>
      <c r="BR60" s="138"/>
      <c r="BS60" s="138"/>
      <c r="BT60" s="138"/>
      <c r="BU60" s="138"/>
      <c r="BV60" s="138"/>
      <c r="BW60" s="138"/>
      <c r="BX60" s="138"/>
      <c r="BY60" s="138"/>
      <c r="BZ60" s="138"/>
      <c r="CA60" s="138"/>
      <c r="CB60" s="138"/>
      <c r="CC60" s="138"/>
      <c r="CD60" s="138"/>
      <c r="CE60" s="138"/>
      <c r="CF60" s="138"/>
      <c r="CG60" s="138"/>
      <c r="CH60" s="138"/>
      <c r="CI60" s="138"/>
      <c r="CJ60" s="138"/>
      <c r="CK60" s="138"/>
      <c r="CL60" s="138"/>
      <c r="CM60" s="138"/>
      <c r="CN60" s="138"/>
      <c r="CO60" s="138"/>
      <c r="CP60" s="138"/>
      <c r="CQ60" s="138"/>
      <c r="CR60" s="138"/>
      <c r="CS60" s="138"/>
      <c r="CT60" s="138"/>
      <c r="CU60" s="138"/>
      <c r="CV60" s="138"/>
      <c r="CW60" s="138"/>
      <c r="CX60" s="138"/>
      <c r="CY60" s="138"/>
      <c r="CZ60" s="138"/>
      <c r="DA60" s="138"/>
      <c r="DB60" s="138"/>
      <c r="DC60" s="138"/>
      <c r="DD60" s="138"/>
      <c r="DE60" s="138"/>
    </row>
    <row r="61" customFormat="false" ht="15.75" hidden="false" customHeight="true" outlineLevel="0" collapsed="false">
      <c r="A61" s="132"/>
      <c r="B61" s="132"/>
      <c r="C61" s="132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35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138"/>
      <c r="BP61" s="138"/>
      <c r="BQ61" s="138"/>
      <c r="BR61" s="138"/>
      <c r="BS61" s="138"/>
      <c r="BT61" s="138"/>
      <c r="BU61" s="138"/>
      <c r="BV61" s="138"/>
      <c r="BW61" s="138"/>
      <c r="BX61" s="138"/>
      <c r="BY61" s="138"/>
      <c r="BZ61" s="138"/>
      <c r="CA61" s="138"/>
      <c r="CB61" s="138"/>
      <c r="CC61" s="138"/>
      <c r="CD61" s="138"/>
      <c r="CE61" s="138"/>
      <c r="CF61" s="138"/>
      <c r="CG61" s="138"/>
      <c r="CH61" s="138"/>
      <c r="CI61" s="138"/>
      <c r="CJ61" s="138"/>
      <c r="CK61" s="138"/>
      <c r="CL61" s="138"/>
      <c r="CM61" s="138"/>
      <c r="CN61" s="138"/>
      <c r="CO61" s="138"/>
      <c r="CP61" s="138"/>
      <c r="CQ61" s="138"/>
      <c r="CR61" s="138"/>
      <c r="CS61" s="138"/>
      <c r="CT61" s="138"/>
      <c r="CU61" s="138"/>
      <c r="CV61" s="138"/>
      <c r="CW61" s="138"/>
      <c r="CX61" s="138"/>
      <c r="CY61" s="138"/>
      <c r="CZ61" s="138"/>
      <c r="DA61" s="138"/>
      <c r="DB61" s="138"/>
      <c r="DC61" s="138"/>
      <c r="DD61" s="138"/>
      <c r="DE61" s="138"/>
    </row>
    <row r="62" customFormat="false" ht="15.75" hidden="false" customHeight="true" outlineLevel="0" collapsed="false">
      <c r="A62" s="132"/>
      <c r="B62" s="132"/>
      <c r="C62" s="132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35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8"/>
      <c r="BJ62" s="138"/>
      <c r="BK62" s="138"/>
      <c r="BL62" s="138"/>
      <c r="BM62" s="138"/>
      <c r="BN62" s="138"/>
      <c r="BO62" s="138"/>
      <c r="BP62" s="138"/>
      <c r="BQ62" s="138"/>
      <c r="BR62" s="138"/>
      <c r="BS62" s="138"/>
      <c r="BT62" s="138"/>
      <c r="BU62" s="138"/>
      <c r="BV62" s="138"/>
      <c r="BW62" s="138"/>
      <c r="BX62" s="138"/>
      <c r="BY62" s="138"/>
      <c r="BZ62" s="138"/>
      <c r="CA62" s="138"/>
      <c r="CB62" s="138"/>
      <c r="CC62" s="138"/>
      <c r="CD62" s="138"/>
      <c r="CE62" s="138"/>
      <c r="CF62" s="138"/>
      <c r="CG62" s="138"/>
      <c r="CH62" s="138"/>
      <c r="CI62" s="138"/>
      <c r="CJ62" s="138"/>
      <c r="CK62" s="138"/>
      <c r="CL62" s="138"/>
      <c r="CM62" s="138"/>
      <c r="CN62" s="138"/>
      <c r="CO62" s="138"/>
      <c r="CP62" s="138"/>
      <c r="CQ62" s="138"/>
      <c r="CR62" s="138"/>
      <c r="CS62" s="138"/>
      <c r="CT62" s="138"/>
      <c r="CU62" s="138"/>
      <c r="CV62" s="138"/>
      <c r="CW62" s="138"/>
      <c r="CX62" s="138"/>
      <c r="CY62" s="138"/>
      <c r="CZ62" s="138"/>
      <c r="DA62" s="138"/>
      <c r="DB62" s="138"/>
      <c r="DC62" s="138"/>
      <c r="DD62" s="138"/>
      <c r="DE62" s="138"/>
    </row>
    <row r="63" customFormat="false" ht="15.75" hidden="false" customHeight="true" outlineLevel="0" collapsed="false">
      <c r="A63" s="132"/>
      <c r="B63" s="132"/>
      <c r="C63" s="132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35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  <c r="BI63" s="138"/>
      <c r="BJ63" s="138"/>
      <c r="BK63" s="138"/>
      <c r="BL63" s="138"/>
      <c r="BM63" s="138"/>
      <c r="BN63" s="138"/>
      <c r="BO63" s="138"/>
      <c r="BP63" s="138"/>
      <c r="BQ63" s="138"/>
      <c r="BR63" s="138"/>
      <c r="BS63" s="138"/>
      <c r="BT63" s="138"/>
      <c r="BU63" s="138"/>
      <c r="BV63" s="138"/>
      <c r="BW63" s="138"/>
      <c r="BX63" s="138"/>
      <c r="BY63" s="138"/>
      <c r="BZ63" s="138"/>
      <c r="CA63" s="138"/>
      <c r="CB63" s="138"/>
      <c r="CC63" s="138"/>
      <c r="CD63" s="138"/>
      <c r="CE63" s="138"/>
      <c r="CF63" s="138"/>
      <c r="CG63" s="138"/>
      <c r="CH63" s="138"/>
      <c r="CI63" s="138"/>
      <c r="CJ63" s="138"/>
      <c r="CK63" s="138"/>
      <c r="CL63" s="138"/>
      <c r="CM63" s="138"/>
      <c r="CN63" s="138"/>
      <c r="CO63" s="138"/>
      <c r="CP63" s="138"/>
      <c r="CQ63" s="138"/>
      <c r="CR63" s="138"/>
      <c r="CS63" s="138"/>
      <c r="CT63" s="138"/>
      <c r="CU63" s="138"/>
      <c r="CV63" s="138"/>
      <c r="CW63" s="138"/>
      <c r="CX63" s="138"/>
      <c r="CY63" s="138"/>
      <c r="CZ63" s="138"/>
      <c r="DA63" s="138"/>
      <c r="DB63" s="138"/>
      <c r="DC63" s="138"/>
      <c r="DD63" s="138"/>
      <c r="DE63" s="138"/>
    </row>
    <row r="64" customFormat="false" ht="15.75" hidden="false" customHeight="true" outlineLevel="0" collapsed="false">
      <c r="A64" s="132"/>
      <c r="B64" s="132"/>
      <c r="C64" s="132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35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138"/>
      <c r="BP64" s="138"/>
      <c r="BQ64" s="138"/>
      <c r="BR64" s="138"/>
      <c r="BS64" s="138"/>
      <c r="BT64" s="138"/>
      <c r="BU64" s="138"/>
      <c r="BV64" s="138"/>
      <c r="BW64" s="138"/>
      <c r="BX64" s="138"/>
      <c r="BY64" s="138"/>
      <c r="BZ64" s="138"/>
      <c r="CA64" s="138"/>
      <c r="CB64" s="138"/>
      <c r="CC64" s="138"/>
      <c r="CD64" s="138"/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38"/>
      <c r="CQ64" s="138"/>
      <c r="CR64" s="138"/>
      <c r="CS64" s="138"/>
      <c r="CT64" s="138"/>
      <c r="CU64" s="138"/>
      <c r="CV64" s="138"/>
      <c r="CW64" s="138"/>
      <c r="CX64" s="138"/>
      <c r="CY64" s="138"/>
      <c r="CZ64" s="138"/>
      <c r="DA64" s="138"/>
      <c r="DB64" s="138"/>
      <c r="DC64" s="138"/>
      <c r="DD64" s="138"/>
      <c r="DE64" s="138"/>
    </row>
    <row r="65" customFormat="false" ht="15.75" hidden="false" customHeight="true" outlineLevel="0" collapsed="false">
      <c r="A65" s="132"/>
      <c r="B65" s="132"/>
      <c r="C65" s="132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35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  <c r="BI65" s="138"/>
      <c r="BJ65" s="138"/>
      <c r="BK65" s="138"/>
      <c r="BL65" s="138"/>
      <c r="BM65" s="138"/>
      <c r="BN65" s="138"/>
      <c r="BO65" s="138"/>
      <c r="BP65" s="138"/>
      <c r="BQ65" s="138"/>
      <c r="BR65" s="138"/>
      <c r="BS65" s="138"/>
      <c r="BT65" s="138"/>
      <c r="BU65" s="138"/>
      <c r="BV65" s="138"/>
      <c r="BW65" s="138"/>
      <c r="BX65" s="138"/>
      <c r="BY65" s="138"/>
      <c r="BZ65" s="138"/>
      <c r="CA65" s="138"/>
      <c r="CB65" s="138"/>
      <c r="CC65" s="138"/>
      <c r="CD65" s="138"/>
      <c r="CE65" s="138"/>
      <c r="CF65" s="138"/>
      <c r="CG65" s="138"/>
      <c r="CH65" s="138"/>
      <c r="CI65" s="138"/>
      <c r="CJ65" s="138"/>
      <c r="CK65" s="138"/>
      <c r="CL65" s="138"/>
      <c r="CM65" s="138"/>
      <c r="CN65" s="138"/>
      <c r="CO65" s="138"/>
      <c r="CP65" s="138"/>
      <c r="CQ65" s="138"/>
      <c r="CR65" s="138"/>
      <c r="CS65" s="138"/>
      <c r="CT65" s="138"/>
      <c r="CU65" s="138"/>
      <c r="CV65" s="138"/>
      <c r="CW65" s="138"/>
      <c r="CX65" s="138"/>
      <c r="CY65" s="138"/>
      <c r="CZ65" s="138"/>
      <c r="DA65" s="138"/>
      <c r="DB65" s="138"/>
      <c r="DC65" s="138"/>
      <c r="DD65" s="138"/>
      <c r="DE65" s="138"/>
    </row>
    <row r="66" customFormat="false" ht="15.75" hidden="false" customHeight="true" outlineLevel="0" collapsed="false">
      <c r="A66" s="132"/>
      <c r="B66" s="132"/>
      <c r="C66" s="132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35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8"/>
      <c r="BS66" s="138"/>
      <c r="BT66" s="138"/>
      <c r="BU66" s="138"/>
      <c r="BV66" s="138"/>
      <c r="BW66" s="138"/>
      <c r="BX66" s="138"/>
      <c r="BY66" s="138"/>
      <c r="BZ66" s="138"/>
      <c r="CA66" s="138"/>
      <c r="CB66" s="138"/>
      <c r="CC66" s="138"/>
      <c r="CD66" s="138"/>
      <c r="CE66" s="138"/>
      <c r="CF66" s="138"/>
      <c r="CG66" s="138"/>
      <c r="CH66" s="138"/>
      <c r="CI66" s="138"/>
      <c r="CJ66" s="138"/>
      <c r="CK66" s="138"/>
      <c r="CL66" s="138"/>
      <c r="CM66" s="138"/>
      <c r="CN66" s="138"/>
      <c r="CO66" s="138"/>
      <c r="CP66" s="138"/>
      <c r="CQ66" s="138"/>
      <c r="CR66" s="138"/>
      <c r="CS66" s="138"/>
      <c r="CT66" s="138"/>
      <c r="CU66" s="138"/>
      <c r="CV66" s="138"/>
      <c r="CW66" s="138"/>
      <c r="CX66" s="138"/>
      <c r="CY66" s="138"/>
      <c r="CZ66" s="138"/>
      <c r="DA66" s="138"/>
      <c r="DB66" s="138"/>
      <c r="DC66" s="138"/>
      <c r="DD66" s="138"/>
      <c r="DE66" s="138"/>
    </row>
    <row r="67" customFormat="false" ht="15.75" hidden="false" customHeight="true" outlineLevel="0" collapsed="false">
      <c r="A67" s="132"/>
      <c r="B67" s="132"/>
      <c r="C67" s="132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35"/>
      <c r="AW67" s="138"/>
      <c r="AX67" s="138"/>
      <c r="AY67" s="138"/>
      <c r="AZ67" s="138"/>
      <c r="BA67" s="138"/>
      <c r="BB67" s="138"/>
      <c r="BC67" s="138"/>
      <c r="BD67" s="138"/>
      <c r="BE67" s="138"/>
      <c r="BF67" s="138"/>
      <c r="BG67" s="138"/>
      <c r="BH67" s="138"/>
      <c r="BI67" s="138"/>
      <c r="BJ67" s="138"/>
      <c r="BK67" s="138"/>
      <c r="BL67" s="138"/>
      <c r="BM67" s="138"/>
      <c r="BN67" s="138"/>
      <c r="BO67" s="138"/>
      <c r="BP67" s="138"/>
      <c r="BQ67" s="138"/>
      <c r="BR67" s="138"/>
      <c r="BS67" s="138"/>
      <c r="BT67" s="138"/>
      <c r="BU67" s="138"/>
      <c r="BV67" s="138"/>
      <c r="BW67" s="138"/>
      <c r="BX67" s="138"/>
      <c r="BY67" s="138"/>
      <c r="BZ67" s="138"/>
      <c r="CA67" s="138"/>
      <c r="CB67" s="138"/>
      <c r="CC67" s="138"/>
      <c r="CD67" s="138"/>
      <c r="CE67" s="138"/>
      <c r="CF67" s="138"/>
      <c r="CG67" s="138"/>
      <c r="CH67" s="138"/>
      <c r="CI67" s="138"/>
      <c r="CJ67" s="138"/>
      <c r="CK67" s="138"/>
      <c r="CL67" s="138"/>
      <c r="CM67" s="138"/>
      <c r="CN67" s="138"/>
      <c r="CO67" s="138"/>
      <c r="CP67" s="138"/>
      <c r="CQ67" s="138"/>
      <c r="CR67" s="138"/>
      <c r="CS67" s="138"/>
      <c r="CT67" s="138"/>
      <c r="CU67" s="138"/>
      <c r="CV67" s="138"/>
      <c r="CW67" s="138"/>
      <c r="CX67" s="138"/>
      <c r="CY67" s="138"/>
      <c r="CZ67" s="138"/>
      <c r="DA67" s="138"/>
      <c r="DB67" s="138"/>
      <c r="DC67" s="138"/>
      <c r="DD67" s="138"/>
      <c r="DE67" s="138"/>
    </row>
    <row r="68" customFormat="false" ht="15.75" hidden="false" customHeight="true" outlineLevel="0" collapsed="false">
      <c r="A68" s="132"/>
      <c r="B68" s="132"/>
      <c r="C68" s="132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35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38"/>
      <c r="BM68" s="138"/>
      <c r="BN68" s="138"/>
      <c r="BO68" s="138"/>
      <c r="BP68" s="138"/>
      <c r="BQ68" s="138"/>
      <c r="BR68" s="138"/>
      <c r="BS68" s="138"/>
      <c r="BT68" s="138"/>
      <c r="BU68" s="138"/>
      <c r="BV68" s="138"/>
      <c r="BW68" s="138"/>
      <c r="BX68" s="138"/>
      <c r="BY68" s="138"/>
      <c r="BZ68" s="138"/>
      <c r="CA68" s="138"/>
      <c r="CB68" s="138"/>
      <c r="CC68" s="138"/>
      <c r="CD68" s="138"/>
      <c r="CE68" s="138"/>
      <c r="CF68" s="138"/>
      <c r="CG68" s="138"/>
      <c r="CH68" s="138"/>
      <c r="CI68" s="138"/>
      <c r="CJ68" s="138"/>
      <c r="CK68" s="138"/>
      <c r="CL68" s="138"/>
      <c r="CM68" s="138"/>
      <c r="CN68" s="138"/>
      <c r="CO68" s="138"/>
      <c r="CP68" s="138"/>
      <c r="CQ68" s="138"/>
      <c r="CR68" s="138"/>
      <c r="CS68" s="138"/>
      <c r="CT68" s="138"/>
      <c r="CU68" s="138"/>
      <c r="CV68" s="138"/>
      <c r="CW68" s="138"/>
      <c r="CX68" s="138"/>
      <c r="CY68" s="138"/>
      <c r="CZ68" s="138"/>
      <c r="DA68" s="138"/>
      <c r="DB68" s="138"/>
      <c r="DC68" s="138"/>
      <c r="DD68" s="138"/>
      <c r="DE68" s="138"/>
    </row>
    <row r="69" customFormat="false" ht="15.75" hidden="false" customHeight="true" outlineLevel="0" collapsed="false">
      <c r="A69" s="132"/>
      <c r="B69" s="132"/>
      <c r="C69" s="132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35"/>
      <c r="AW69" s="138"/>
      <c r="AX69" s="138"/>
      <c r="AY69" s="138"/>
      <c r="AZ69" s="138"/>
      <c r="BA69" s="138"/>
      <c r="BB69" s="138"/>
      <c r="BC69" s="138"/>
      <c r="BD69" s="138"/>
      <c r="BE69" s="138"/>
      <c r="BF69" s="138"/>
      <c r="BG69" s="138"/>
      <c r="BH69" s="138"/>
      <c r="BI69" s="138"/>
      <c r="BJ69" s="138"/>
      <c r="BK69" s="138"/>
      <c r="BL69" s="138"/>
      <c r="BM69" s="138"/>
      <c r="BN69" s="138"/>
      <c r="BO69" s="138"/>
      <c r="BP69" s="138"/>
      <c r="BQ69" s="138"/>
      <c r="BR69" s="138"/>
      <c r="BS69" s="138"/>
      <c r="BT69" s="138"/>
      <c r="BU69" s="138"/>
      <c r="BV69" s="138"/>
      <c r="BW69" s="138"/>
      <c r="BX69" s="138"/>
      <c r="BY69" s="138"/>
      <c r="BZ69" s="138"/>
      <c r="CA69" s="138"/>
      <c r="CB69" s="138"/>
      <c r="CC69" s="138"/>
      <c r="CD69" s="138"/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38"/>
      <c r="CQ69" s="138"/>
      <c r="CR69" s="138"/>
      <c r="CS69" s="138"/>
      <c r="CT69" s="138"/>
      <c r="CU69" s="138"/>
      <c r="CV69" s="138"/>
      <c r="CW69" s="138"/>
      <c r="CX69" s="138"/>
      <c r="CY69" s="138"/>
      <c r="CZ69" s="138"/>
      <c r="DA69" s="138"/>
      <c r="DB69" s="138"/>
      <c r="DC69" s="138"/>
      <c r="DD69" s="138"/>
      <c r="DE69" s="138"/>
    </row>
    <row r="70" customFormat="false" ht="15.75" hidden="false" customHeight="true" outlineLevel="0" collapsed="false">
      <c r="A70" s="132"/>
      <c r="B70" s="132"/>
      <c r="C70" s="132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35"/>
      <c r="AW70" s="138"/>
      <c r="AX70" s="138"/>
      <c r="AY70" s="138"/>
      <c r="AZ70" s="138"/>
      <c r="BA70" s="138"/>
      <c r="BB70" s="138"/>
      <c r="BC70" s="138"/>
      <c r="BD70" s="138"/>
      <c r="BE70" s="138"/>
      <c r="BF70" s="138"/>
      <c r="BG70" s="138"/>
      <c r="BH70" s="138"/>
      <c r="BI70" s="138"/>
      <c r="BJ70" s="138"/>
      <c r="BK70" s="138"/>
      <c r="BL70" s="138"/>
      <c r="BM70" s="138"/>
      <c r="BN70" s="138"/>
      <c r="BO70" s="138"/>
      <c r="BP70" s="138"/>
      <c r="BQ70" s="138"/>
      <c r="BR70" s="138"/>
      <c r="BS70" s="138"/>
      <c r="BT70" s="138"/>
      <c r="BU70" s="138"/>
      <c r="BV70" s="138"/>
      <c r="BW70" s="138"/>
      <c r="BX70" s="138"/>
      <c r="BY70" s="138"/>
      <c r="BZ70" s="138"/>
      <c r="CA70" s="138"/>
      <c r="CB70" s="138"/>
      <c r="CC70" s="138"/>
      <c r="CD70" s="138"/>
      <c r="CE70" s="138"/>
      <c r="CF70" s="138"/>
      <c r="CG70" s="138"/>
      <c r="CH70" s="138"/>
      <c r="CI70" s="138"/>
      <c r="CJ70" s="138"/>
      <c r="CK70" s="138"/>
      <c r="CL70" s="138"/>
      <c r="CM70" s="138"/>
      <c r="CN70" s="138"/>
      <c r="CO70" s="138"/>
      <c r="CP70" s="138"/>
      <c r="CQ70" s="138"/>
      <c r="CR70" s="138"/>
      <c r="CS70" s="138"/>
      <c r="CT70" s="138"/>
      <c r="CU70" s="138"/>
      <c r="CV70" s="138"/>
      <c r="CW70" s="138"/>
      <c r="CX70" s="138"/>
      <c r="CY70" s="138"/>
      <c r="CZ70" s="138"/>
      <c r="DA70" s="138"/>
      <c r="DB70" s="138"/>
      <c r="DC70" s="138"/>
      <c r="DD70" s="138"/>
      <c r="DE70" s="138"/>
    </row>
    <row r="71" customFormat="false" ht="15.75" hidden="false" customHeight="true" outlineLevel="0" collapsed="false">
      <c r="A71" s="132"/>
      <c r="B71" s="132"/>
      <c r="C71" s="132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35"/>
      <c r="AW71" s="138"/>
      <c r="AX71" s="138"/>
      <c r="AY71" s="138"/>
      <c r="AZ71" s="138"/>
      <c r="BA71" s="138"/>
      <c r="BB71" s="138"/>
      <c r="BC71" s="138"/>
      <c r="BD71" s="138"/>
      <c r="BE71" s="138"/>
      <c r="BF71" s="138"/>
      <c r="BG71" s="138"/>
      <c r="BH71" s="138"/>
      <c r="BI71" s="138"/>
      <c r="BJ71" s="138"/>
      <c r="BK71" s="138"/>
      <c r="BL71" s="138"/>
      <c r="BM71" s="138"/>
      <c r="BN71" s="138"/>
      <c r="BO71" s="138"/>
      <c r="BP71" s="138"/>
      <c r="BQ71" s="138"/>
      <c r="BR71" s="138"/>
      <c r="BS71" s="138"/>
      <c r="BT71" s="138"/>
      <c r="BU71" s="138"/>
      <c r="BV71" s="138"/>
      <c r="BW71" s="138"/>
      <c r="BX71" s="138"/>
      <c r="BY71" s="138"/>
      <c r="BZ71" s="138"/>
      <c r="CA71" s="138"/>
      <c r="CB71" s="138"/>
      <c r="CC71" s="138"/>
      <c r="CD71" s="138"/>
      <c r="CE71" s="138"/>
      <c r="CF71" s="138"/>
      <c r="CG71" s="138"/>
      <c r="CH71" s="138"/>
      <c r="CI71" s="138"/>
      <c r="CJ71" s="138"/>
      <c r="CK71" s="138"/>
      <c r="CL71" s="138"/>
      <c r="CM71" s="138"/>
      <c r="CN71" s="138"/>
      <c r="CO71" s="138"/>
      <c r="CP71" s="138"/>
      <c r="CQ71" s="138"/>
      <c r="CR71" s="138"/>
      <c r="CS71" s="138"/>
      <c r="CT71" s="138"/>
      <c r="CU71" s="138"/>
      <c r="CV71" s="138"/>
      <c r="CW71" s="138"/>
      <c r="CX71" s="138"/>
      <c r="CY71" s="138"/>
      <c r="CZ71" s="138"/>
      <c r="DA71" s="138"/>
      <c r="DB71" s="138"/>
      <c r="DC71" s="138"/>
      <c r="DD71" s="138"/>
      <c r="DE71" s="138"/>
    </row>
    <row r="72" customFormat="false" ht="15.75" hidden="false" customHeight="true" outlineLevel="0" collapsed="false">
      <c r="A72" s="132"/>
      <c r="B72" s="132"/>
      <c r="C72" s="132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35"/>
      <c r="AW72" s="138"/>
      <c r="AX72" s="138"/>
      <c r="AY72" s="138"/>
      <c r="AZ72" s="138"/>
      <c r="BA72" s="138"/>
      <c r="BB72" s="138"/>
      <c r="BC72" s="138"/>
      <c r="BD72" s="138"/>
      <c r="BE72" s="138"/>
      <c r="BF72" s="138"/>
      <c r="BG72" s="138"/>
      <c r="BH72" s="138"/>
      <c r="BI72" s="138"/>
      <c r="BJ72" s="138"/>
      <c r="BK72" s="138"/>
      <c r="BL72" s="138"/>
      <c r="BM72" s="138"/>
      <c r="BN72" s="138"/>
      <c r="BO72" s="138"/>
      <c r="BP72" s="138"/>
      <c r="BQ72" s="138"/>
      <c r="BR72" s="138"/>
      <c r="BS72" s="138"/>
      <c r="BT72" s="138"/>
      <c r="BU72" s="138"/>
      <c r="BV72" s="138"/>
      <c r="BW72" s="138"/>
      <c r="BX72" s="138"/>
      <c r="BY72" s="138"/>
      <c r="BZ72" s="138"/>
      <c r="CA72" s="138"/>
      <c r="CB72" s="138"/>
      <c r="CC72" s="138"/>
      <c r="CD72" s="138"/>
      <c r="CE72" s="138"/>
      <c r="CF72" s="138"/>
      <c r="CG72" s="138"/>
      <c r="CH72" s="138"/>
      <c r="CI72" s="138"/>
      <c r="CJ72" s="138"/>
      <c r="CK72" s="138"/>
      <c r="CL72" s="138"/>
      <c r="CM72" s="138"/>
      <c r="CN72" s="138"/>
      <c r="CO72" s="138"/>
      <c r="CP72" s="138"/>
      <c r="CQ72" s="138"/>
      <c r="CR72" s="138"/>
      <c r="CS72" s="138"/>
      <c r="CT72" s="138"/>
      <c r="CU72" s="138"/>
      <c r="CV72" s="138"/>
      <c r="CW72" s="138"/>
      <c r="CX72" s="138"/>
      <c r="CY72" s="138"/>
      <c r="CZ72" s="138"/>
      <c r="DA72" s="138"/>
      <c r="DB72" s="138"/>
      <c r="DC72" s="138"/>
      <c r="DD72" s="138"/>
      <c r="DE72" s="138"/>
    </row>
    <row r="73" customFormat="false" ht="15.75" hidden="false" customHeight="true" outlineLevel="0" collapsed="false">
      <c r="A73" s="132"/>
      <c r="B73" s="132"/>
      <c r="C73" s="132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35"/>
      <c r="AW73" s="138"/>
      <c r="AX73" s="138"/>
      <c r="AY73" s="138"/>
      <c r="AZ73" s="138"/>
      <c r="BA73" s="138"/>
      <c r="BB73" s="138"/>
      <c r="BC73" s="138"/>
      <c r="BD73" s="138"/>
      <c r="BE73" s="138"/>
      <c r="BF73" s="138"/>
      <c r="BG73" s="138"/>
      <c r="BH73" s="138"/>
      <c r="BI73" s="138"/>
      <c r="BJ73" s="138"/>
      <c r="BK73" s="138"/>
      <c r="BL73" s="138"/>
      <c r="BM73" s="138"/>
      <c r="BN73" s="138"/>
      <c r="BO73" s="138"/>
      <c r="BP73" s="138"/>
      <c r="BQ73" s="138"/>
      <c r="BR73" s="138"/>
      <c r="BS73" s="138"/>
      <c r="BT73" s="138"/>
      <c r="BU73" s="138"/>
      <c r="BV73" s="138"/>
      <c r="BW73" s="138"/>
      <c r="BX73" s="138"/>
      <c r="BY73" s="138"/>
      <c r="BZ73" s="138"/>
      <c r="CA73" s="138"/>
      <c r="CB73" s="138"/>
      <c r="CC73" s="138"/>
      <c r="CD73" s="138"/>
      <c r="CE73" s="138"/>
      <c r="CF73" s="138"/>
      <c r="CG73" s="138"/>
      <c r="CH73" s="138"/>
      <c r="CI73" s="138"/>
      <c r="CJ73" s="138"/>
      <c r="CK73" s="138"/>
      <c r="CL73" s="138"/>
      <c r="CM73" s="138"/>
      <c r="CN73" s="138"/>
      <c r="CO73" s="138"/>
      <c r="CP73" s="138"/>
      <c r="CQ73" s="138"/>
      <c r="CR73" s="138"/>
      <c r="CS73" s="138"/>
      <c r="CT73" s="138"/>
      <c r="CU73" s="138"/>
      <c r="CV73" s="138"/>
      <c r="CW73" s="138"/>
      <c r="CX73" s="138"/>
      <c r="CY73" s="138"/>
      <c r="CZ73" s="138"/>
      <c r="DA73" s="138"/>
      <c r="DB73" s="138"/>
      <c r="DC73" s="138"/>
      <c r="DD73" s="138"/>
      <c r="DE73" s="138"/>
    </row>
    <row r="74" customFormat="false" ht="15.75" hidden="false" customHeight="true" outlineLevel="0" collapsed="false">
      <c r="A74" s="132"/>
      <c r="B74" s="132"/>
      <c r="C74" s="132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35"/>
      <c r="AW74" s="138"/>
      <c r="AX74" s="138"/>
      <c r="AY74" s="138"/>
      <c r="AZ74" s="138"/>
      <c r="BA74" s="138"/>
      <c r="BB74" s="138"/>
      <c r="BC74" s="138"/>
      <c r="BD74" s="138"/>
      <c r="BE74" s="138"/>
      <c r="BF74" s="138"/>
      <c r="BG74" s="138"/>
      <c r="BH74" s="138"/>
      <c r="BI74" s="138"/>
      <c r="BJ74" s="138"/>
      <c r="BK74" s="138"/>
      <c r="BL74" s="138"/>
      <c r="BM74" s="138"/>
      <c r="BN74" s="138"/>
      <c r="BO74" s="138"/>
      <c r="BP74" s="138"/>
      <c r="BQ74" s="138"/>
      <c r="BR74" s="138"/>
      <c r="BS74" s="138"/>
      <c r="BT74" s="138"/>
      <c r="BU74" s="138"/>
      <c r="BV74" s="138"/>
      <c r="BW74" s="138"/>
      <c r="BX74" s="138"/>
      <c r="BY74" s="138"/>
      <c r="BZ74" s="138"/>
      <c r="CA74" s="138"/>
      <c r="CB74" s="138"/>
      <c r="CC74" s="138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38"/>
      <c r="CQ74" s="138"/>
      <c r="CR74" s="138"/>
      <c r="CS74" s="138"/>
      <c r="CT74" s="138"/>
      <c r="CU74" s="138"/>
      <c r="CV74" s="138"/>
      <c r="CW74" s="138"/>
      <c r="CX74" s="138"/>
      <c r="CY74" s="138"/>
      <c r="CZ74" s="138"/>
      <c r="DA74" s="138"/>
      <c r="DB74" s="138"/>
      <c r="DC74" s="138"/>
      <c r="DD74" s="138"/>
      <c r="DE74" s="138"/>
    </row>
    <row r="75" customFormat="false" ht="15.75" hidden="false" customHeight="true" outlineLevel="0" collapsed="false">
      <c r="A75" s="132"/>
      <c r="B75" s="132"/>
      <c r="C75" s="132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35"/>
      <c r="AW75" s="138"/>
      <c r="AX75" s="138"/>
      <c r="AY75" s="138"/>
      <c r="AZ75" s="138"/>
      <c r="BA75" s="138"/>
      <c r="BB75" s="138"/>
      <c r="BC75" s="138"/>
      <c r="BD75" s="138"/>
      <c r="BE75" s="138"/>
      <c r="BF75" s="138"/>
      <c r="BG75" s="138"/>
      <c r="BH75" s="138"/>
      <c r="BI75" s="138"/>
      <c r="BJ75" s="138"/>
      <c r="BK75" s="138"/>
      <c r="BL75" s="138"/>
      <c r="BM75" s="138"/>
      <c r="BN75" s="138"/>
      <c r="BO75" s="138"/>
      <c r="BP75" s="138"/>
      <c r="BQ75" s="138"/>
      <c r="BR75" s="138"/>
      <c r="BS75" s="138"/>
      <c r="BT75" s="138"/>
      <c r="BU75" s="138"/>
      <c r="BV75" s="138"/>
      <c r="BW75" s="138"/>
      <c r="BX75" s="138"/>
      <c r="BY75" s="138"/>
      <c r="BZ75" s="138"/>
      <c r="CA75" s="138"/>
      <c r="CB75" s="138"/>
      <c r="CC75" s="138"/>
      <c r="CD75" s="138"/>
      <c r="CE75" s="138"/>
      <c r="CF75" s="138"/>
      <c r="CG75" s="138"/>
      <c r="CH75" s="138"/>
      <c r="CI75" s="138"/>
      <c r="CJ75" s="138"/>
      <c r="CK75" s="138"/>
      <c r="CL75" s="138"/>
      <c r="CM75" s="138"/>
      <c r="CN75" s="138"/>
      <c r="CO75" s="138"/>
      <c r="CP75" s="138"/>
      <c r="CQ75" s="138"/>
      <c r="CR75" s="138"/>
      <c r="CS75" s="138"/>
      <c r="CT75" s="138"/>
      <c r="CU75" s="138"/>
      <c r="CV75" s="138"/>
      <c r="CW75" s="138"/>
      <c r="CX75" s="138"/>
      <c r="CY75" s="138"/>
      <c r="CZ75" s="138"/>
      <c r="DA75" s="138"/>
      <c r="DB75" s="138"/>
      <c r="DC75" s="138"/>
      <c r="DD75" s="138"/>
      <c r="DE75" s="138"/>
    </row>
    <row r="76" customFormat="false" ht="15.75" hidden="false" customHeight="true" outlineLevel="0" collapsed="false">
      <c r="A76" s="132"/>
      <c r="B76" s="132"/>
      <c r="C76" s="132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35"/>
      <c r="AW76" s="138"/>
      <c r="AX76" s="138"/>
      <c r="AY76" s="138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8"/>
      <c r="BK76" s="138"/>
      <c r="BL76" s="138"/>
      <c r="BM76" s="138"/>
      <c r="BN76" s="138"/>
      <c r="BO76" s="138"/>
      <c r="BP76" s="138"/>
      <c r="BQ76" s="138"/>
      <c r="BR76" s="138"/>
      <c r="BS76" s="138"/>
      <c r="BT76" s="138"/>
      <c r="BU76" s="138"/>
      <c r="BV76" s="138"/>
      <c r="BW76" s="138"/>
      <c r="BX76" s="138"/>
      <c r="BY76" s="138"/>
      <c r="BZ76" s="138"/>
      <c r="CA76" s="138"/>
      <c r="CB76" s="138"/>
      <c r="CC76" s="138"/>
      <c r="CD76" s="138"/>
      <c r="CE76" s="138"/>
      <c r="CF76" s="138"/>
      <c r="CG76" s="138"/>
      <c r="CH76" s="138"/>
      <c r="CI76" s="138"/>
      <c r="CJ76" s="138"/>
      <c r="CK76" s="138"/>
      <c r="CL76" s="138"/>
      <c r="CM76" s="138"/>
      <c r="CN76" s="138"/>
      <c r="CO76" s="138"/>
      <c r="CP76" s="138"/>
      <c r="CQ76" s="138"/>
      <c r="CR76" s="138"/>
      <c r="CS76" s="138"/>
      <c r="CT76" s="138"/>
      <c r="CU76" s="138"/>
      <c r="CV76" s="138"/>
      <c r="CW76" s="138"/>
      <c r="CX76" s="138"/>
      <c r="CY76" s="138"/>
      <c r="CZ76" s="138"/>
      <c r="DA76" s="138"/>
      <c r="DB76" s="138"/>
      <c r="DC76" s="138"/>
      <c r="DD76" s="138"/>
      <c r="DE76" s="138"/>
    </row>
    <row r="77" customFormat="false" ht="15.75" hidden="false" customHeight="true" outlineLevel="0" collapsed="false">
      <c r="A77" s="132"/>
      <c r="B77" s="132"/>
      <c r="C77" s="132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35"/>
      <c r="AW77" s="138"/>
      <c r="AX77" s="138"/>
      <c r="AY77" s="138"/>
      <c r="AZ77" s="138"/>
      <c r="BA77" s="138"/>
      <c r="BB77" s="138"/>
      <c r="BC77" s="138"/>
      <c r="BD77" s="138"/>
      <c r="BE77" s="138"/>
      <c r="BF77" s="138"/>
      <c r="BG77" s="138"/>
      <c r="BH77" s="138"/>
      <c r="BI77" s="138"/>
      <c r="BJ77" s="138"/>
      <c r="BK77" s="138"/>
      <c r="BL77" s="138"/>
      <c r="BM77" s="138"/>
      <c r="BN77" s="138"/>
      <c r="BO77" s="138"/>
      <c r="BP77" s="138"/>
      <c r="BQ77" s="138"/>
      <c r="BR77" s="138"/>
      <c r="BS77" s="138"/>
      <c r="BT77" s="138"/>
      <c r="BU77" s="138"/>
      <c r="BV77" s="138"/>
      <c r="BW77" s="138"/>
      <c r="BX77" s="138"/>
      <c r="BY77" s="138"/>
      <c r="BZ77" s="138"/>
      <c r="CA77" s="138"/>
      <c r="CB77" s="138"/>
      <c r="CC77" s="138"/>
      <c r="CD77" s="138"/>
      <c r="CE77" s="138"/>
      <c r="CF77" s="138"/>
      <c r="CG77" s="138"/>
      <c r="CH77" s="138"/>
      <c r="CI77" s="138"/>
      <c r="CJ77" s="138"/>
      <c r="CK77" s="138"/>
      <c r="CL77" s="138"/>
      <c r="CM77" s="138"/>
      <c r="CN77" s="138"/>
      <c r="CO77" s="138"/>
      <c r="CP77" s="138"/>
      <c r="CQ77" s="138"/>
      <c r="CR77" s="138"/>
      <c r="CS77" s="138"/>
      <c r="CT77" s="138"/>
      <c r="CU77" s="138"/>
      <c r="CV77" s="138"/>
      <c r="CW77" s="138"/>
      <c r="CX77" s="138"/>
      <c r="CY77" s="138"/>
      <c r="CZ77" s="138"/>
      <c r="DA77" s="138"/>
      <c r="DB77" s="138"/>
      <c r="DC77" s="138"/>
      <c r="DD77" s="138"/>
      <c r="DE77" s="138"/>
    </row>
    <row r="78" customFormat="false" ht="15.75" hidden="false" customHeight="true" outlineLevel="0" collapsed="false">
      <c r="A78" s="132"/>
      <c r="B78" s="132"/>
      <c r="C78" s="132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35"/>
      <c r="AW78" s="138"/>
      <c r="AX78" s="138"/>
      <c r="AY78" s="138"/>
      <c r="AZ78" s="138"/>
      <c r="BA78" s="138"/>
      <c r="BB78" s="138"/>
      <c r="BC78" s="138"/>
      <c r="BD78" s="138"/>
      <c r="BE78" s="138"/>
      <c r="BF78" s="138"/>
      <c r="BG78" s="138"/>
      <c r="BH78" s="138"/>
      <c r="BI78" s="138"/>
      <c r="BJ78" s="138"/>
      <c r="BK78" s="138"/>
      <c r="BL78" s="138"/>
      <c r="BM78" s="138"/>
      <c r="BN78" s="138"/>
      <c r="BO78" s="138"/>
      <c r="BP78" s="138"/>
      <c r="BQ78" s="138"/>
      <c r="BR78" s="138"/>
      <c r="BS78" s="138"/>
      <c r="BT78" s="138"/>
      <c r="BU78" s="138"/>
      <c r="BV78" s="138"/>
      <c r="BW78" s="138"/>
      <c r="BX78" s="138"/>
      <c r="BY78" s="138"/>
      <c r="BZ78" s="138"/>
      <c r="CA78" s="138"/>
      <c r="CB78" s="138"/>
      <c r="CC78" s="138"/>
      <c r="CD78" s="138"/>
      <c r="CE78" s="138"/>
      <c r="CF78" s="138"/>
      <c r="CG78" s="138"/>
      <c r="CH78" s="138"/>
      <c r="CI78" s="138"/>
      <c r="CJ78" s="138"/>
      <c r="CK78" s="138"/>
      <c r="CL78" s="138"/>
      <c r="CM78" s="138"/>
      <c r="CN78" s="138"/>
      <c r="CO78" s="138"/>
      <c r="CP78" s="138"/>
      <c r="CQ78" s="138"/>
      <c r="CR78" s="138"/>
      <c r="CS78" s="138"/>
      <c r="CT78" s="138"/>
      <c r="CU78" s="138"/>
      <c r="CV78" s="138"/>
      <c r="CW78" s="138"/>
      <c r="CX78" s="138"/>
      <c r="CY78" s="138"/>
      <c r="CZ78" s="138"/>
      <c r="DA78" s="138"/>
      <c r="DB78" s="138"/>
      <c r="DC78" s="138"/>
      <c r="DD78" s="138"/>
      <c r="DE78" s="138"/>
    </row>
    <row r="79" customFormat="false" ht="15.75" hidden="false" customHeight="true" outlineLevel="0" collapsed="false">
      <c r="A79" s="132"/>
      <c r="B79" s="132"/>
      <c r="C79" s="132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35"/>
      <c r="AW79" s="138"/>
      <c r="AX79" s="138"/>
      <c r="AY79" s="138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  <c r="BX79" s="138"/>
      <c r="BY79" s="138"/>
      <c r="BZ79" s="138"/>
      <c r="CA79" s="138"/>
      <c r="CB79" s="138"/>
      <c r="CC79" s="138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  <c r="CU79" s="138"/>
      <c r="CV79" s="138"/>
      <c r="CW79" s="138"/>
      <c r="CX79" s="138"/>
      <c r="CY79" s="138"/>
      <c r="CZ79" s="138"/>
      <c r="DA79" s="138"/>
      <c r="DB79" s="138"/>
      <c r="DC79" s="138"/>
      <c r="DD79" s="138"/>
      <c r="DE79" s="138"/>
    </row>
    <row r="80" customFormat="false" ht="15.75" hidden="false" customHeight="true" outlineLevel="0" collapsed="false">
      <c r="A80" s="132"/>
      <c r="B80" s="132"/>
      <c r="C80" s="132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35"/>
      <c r="AW80" s="138"/>
      <c r="AX80" s="138"/>
      <c r="AY80" s="138"/>
      <c r="AZ80" s="138"/>
      <c r="BA80" s="138"/>
      <c r="BB80" s="138"/>
      <c r="BC80" s="138"/>
      <c r="BD80" s="138"/>
      <c r="BE80" s="138"/>
      <c r="BF80" s="138"/>
      <c r="BG80" s="138"/>
      <c r="BH80" s="138"/>
      <c r="BI80" s="138"/>
      <c r="BJ80" s="138"/>
      <c r="BK80" s="138"/>
      <c r="BL80" s="138"/>
      <c r="BM80" s="138"/>
      <c r="BN80" s="138"/>
      <c r="BO80" s="138"/>
      <c r="BP80" s="138"/>
      <c r="BQ80" s="138"/>
      <c r="BR80" s="138"/>
      <c r="BS80" s="138"/>
      <c r="BT80" s="138"/>
      <c r="BU80" s="138"/>
      <c r="BV80" s="138"/>
      <c r="BW80" s="138"/>
      <c r="BX80" s="138"/>
      <c r="BY80" s="138"/>
      <c r="BZ80" s="138"/>
      <c r="CA80" s="138"/>
      <c r="CB80" s="138"/>
      <c r="CC80" s="138"/>
      <c r="CD80" s="138"/>
      <c r="CE80" s="138"/>
      <c r="CF80" s="138"/>
      <c r="CG80" s="138"/>
      <c r="CH80" s="138"/>
      <c r="CI80" s="138"/>
      <c r="CJ80" s="138"/>
      <c r="CK80" s="138"/>
      <c r="CL80" s="138"/>
      <c r="CM80" s="138"/>
      <c r="CN80" s="138"/>
      <c r="CO80" s="138"/>
      <c r="CP80" s="138"/>
      <c r="CQ80" s="138"/>
      <c r="CR80" s="138"/>
      <c r="CS80" s="138"/>
      <c r="CT80" s="138"/>
      <c r="CU80" s="138"/>
      <c r="CV80" s="138"/>
      <c r="CW80" s="138"/>
      <c r="CX80" s="138"/>
      <c r="CY80" s="138"/>
      <c r="CZ80" s="138"/>
      <c r="DA80" s="138"/>
      <c r="DB80" s="138"/>
      <c r="DC80" s="138"/>
      <c r="DD80" s="138"/>
      <c r="DE80" s="138"/>
    </row>
    <row r="81" customFormat="false" ht="15.75" hidden="false" customHeight="true" outlineLevel="0" collapsed="false">
      <c r="A81" s="132"/>
      <c r="B81" s="132"/>
      <c r="C81" s="132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35"/>
      <c r="AW81" s="138"/>
      <c r="AX81" s="138"/>
      <c r="AY81" s="138"/>
      <c r="AZ81" s="138"/>
      <c r="BA81" s="138"/>
      <c r="BB81" s="138"/>
      <c r="BC81" s="138"/>
      <c r="BD81" s="138"/>
      <c r="BE81" s="138"/>
      <c r="BF81" s="138"/>
      <c r="BG81" s="138"/>
      <c r="BH81" s="138"/>
      <c r="BI81" s="138"/>
      <c r="BJ81" s="138"/>
      <c r="BK81" s="138"/>
      <c r="BL81" s="138"/>
      <c r="BM81" s="138"/>
      <c r="BN81" s="138"/>
      <c r="BO81" s="138"/>
      <c r="BP81" s="138"/>
      <c r="BQ81" s="138"/>
      <c r="BR81" s="138"/>
      <c r="BS81" s="138"/>
      <c r="BT81" s="138"/>
      <c r="BU81" s="138"/>
      <c r="BV81" s="138"/>
      <c r="BW81" s="138"/>
      <c r="BX81" s="138"/>
      <c r="BY81" s="138"/>
      <c r="BZ81" s="138"/>
      <c r="CA81" s="138"/>
      <c r="CB81" s="138"/>
      <c r="CC81" s="138"/>
      <c r="CD81" s="138"/>
      <c r="CE81" s="138"/>
      <c r="CF81" s="138"/>
      <c r="CG81" s="138"/>
      <c r="CH81" s="138"/>
      <c r="CI81" s="138"/>
      <c r="CJ81" s="138"/>
      <c r="CK81" s="138"/>
      <c r="CL81" s="138"/>
      <c r="CM81" s="138"/>
      <c r="CN81" s="138"/>
      <c r="CO81" s="138"/>
      <c r="CP81" s="138"/>
      <c r="CQ81" s="138"/>
      <c r="CR81" s="138"/>
      <c r="CS81" s="138"/>
      <c r="CT81" s="138"/>
      <c r="CU81" s="138"/>
      <c r="CV81" s="138"/>
      <c r="CW81" s="138"/>
      <c r="CX81" s="138"/>
      <c r="CY81" s="138"/>
      <c r="CZ81" s="138"/>
      <c r="DA81" s="138"/>
      <c r="DB81" s="138"/>
      <c r="DC81" s="138"/>
      <c r="DD81" s="138"/>
      <c r="DE81" s="138"/>
    </row>
    <row r="82" customFormat="false" ht="15.75" hidden="false" customHeight="true" outlineLevel="0" collapsed="false">
      <c r="A82" s="132"/>
      <c r="B82" s="132"/>
      <c r="C82" s="132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35"/>
      <c r="AW82" s="138"/>
      <c r="AX82" s="138"/>
      <c r="AY82" s="138"/>
      <c r="AZ82" s="138"/>
      <c r="BA82" s="138"/>
      <c r="BB82" s="138"/>
      <c r="BC82" s="138"/>
      <c r="BD82" s="138"/>
      <c r="BE82" s="138"/>
      <c r="BF82" s="138"/>
      <c r="BG82" s="138"/>
      <c r="BH82" s="138"/>
      <c r="BI82" s="138"/>
      <c r="BJ82" s="138"/>
      <c r="BK82" s="138"/>
      <c r="BL82" s="138"/>
      <c r="BM82" s="138"/>
      <c r="BN82" s="138"/>
      <c r="BO82" s="138"/>
      <c r="BP82" s="138"/>
      <c r="BQ82" s="138"/>
      <c r="BR82" s="138"/>
      <c r="BS82" s="138"/>
      <c r="BT82" s="138"/>
      <c r="BU82" s="138"/>
      <c r="BV82" s="138"/>
      <c r="BW82" s="138"/>
      <c r="BX82" s="138"/>
      <c r="BY82" s="138"/>
      <c r="BZ82" s="138"/>
      <c r="CA82" s="138"/>
      <c r="CB82" s="138"/>
      <c r="CC82" s="138"/>
      <c r="CD82" s="138"/>
      <c r="CE82" s="138"/>
      <c r="CF82" s="138"/>
      <c r="CG82" s="138"/>
      <c r="CH82" s="138"/>
      <c r="CI82" s="138"/>
      <c r="CJ82" s="138"/>
      <c r="CK82" s="138"/>
      <c r="CL82" s="138"/>
      <c r="CM82" s="138"/>
      <c r="CN82" s="138"/>
      <c r="CO82" s="138"/>
      <c r="CP82" s="138"/>
      <c r="CQ82" s="138"/>
      <c r="CR82" s="138"/>
      <c r="CS82" s="138"/>
      <c r="CT82" s="138"/>
      <c r="CU82" s="138"/>
      <c r="CV82" s="138"/>
      <c r="CW82" s="138"/>
      <c r="CX82" s="138"/>
      <c r="CY82" s="138"/>
      <c r="CZ82" s="138"/>
      <c r="DA82" s="138"/>
      <c r="DB82" s="138"/>
      <c r="DC82" s="138"/>
      <c r="DD82" s="138"/>
      <c r="DE82" s="138"/>
    </row>
    <row r="83" customFormat="false" ht="15.75" hidden="false" customHeight="true" outlineLevel="0" collapsed="false">
      <c r="A83" s="132"/>
      <c r="B83" s="132"/>
      <c r="C83" s="132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35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8"/>
      <c r="BS83" s="138"/>
      <c r="BT83" s="138"/>
      <c r="BU83" s="138"/>
      <c r="BV83" s="138"/>
      <c r="BW83" s="138"/>
      <c r="BX83" s="138"/>
      <c r="BY83" s="138"/>
      <c r="BZ83" s="138"/>
      <c r="CA83" s="138"/>
      <c r="CB83" s="138"/>
      <c r="CC83" s="138"/>
      <c r="CD83" s="138"/>
      <c r="CE83" s="138"/>
      <c r="CF83" s="138"/>
      <c r="CG83" s="138"/>
      <c r="CH83" s="138"/>
      <c r="CI83" s="138"/>
      <c r="CJ83" s="138"/>
      <c r="CK83" s="138"/>
      <c r="CL83" s="138"/>
      <c r="CM83" s="138"/>
      <c r="CN83" s="138"/>
      <c r="CO83" s="138"/>
      <c r="CP83" s="138"/>
      <c r="CQ83" s="138"/>
      <c r="CR83" s="138"/>
      <c r="CS83" s="138"/>
      <c r="CT83" s="138"/>
      <c r="CU83" s="138"/>
      <c r="CV83" s="138"/>
      <c r="CW83" s="138"/>
      <c r="CX83" s="138"/>
      <c r="CY83" s="138"/>
      <c r="CZ83" s="138"/>
      <c r="DA83" s="138"/>
      <c r="DB83" s="138"/>
      <c r="DC83" s="138"/>
      <c r="DD83" s="138"/>
      <c r="DE83" s="138"/>
    </row>
    <row r="84" customFormat="false" ht="15.75" hidden="false" customHeight="true" outlineLevel="0" collapsed="false">
      <c r="A84" s="132"/>
      <c r="B84" s="132"/>
      <c r="C84" s="132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35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8"/>
      <c r="BS84" s="138"/>
      <c r="BT84" s="138"/>
      <c r="BU84" s="138"/>
      <c r="BV84" s="138"/>
      <c r="BW84" s="138"/>
      <c r="BX84" s="138"/>
      <c r="BY84" s="138"/>
      <c r="BZ84" s="138"/>
      <c r="CA84" s="138"/>
      <c r="CB84" s="138"/>
      <c r="CC84" s="138"/>
      <c r="CD84" s="138"/>
      <c r="CE84" s="138"/>
      <c r="CF84" s="138"/>
      <c r="CG84" s="138"/>
      <c r="CH84" s="138"/>
      <c r="CI84" s="138"/>
      <c r="CJ84" s="138"/>
      <c r="CK84" s="138"/>
      <c r="CL84" s="138"/>
      <c r="CM84" s="138"/>
      <c r="CN84" s="138"/>
      <c r="CO84" s="138"/>
      <c r="CP84" s="138"/>
      <c r="CQ84" s="138"/>
      <c r="CR84" s="138"/>
      <c r="CS84" s="138"/>
      <c r="CT84" s="138"/>
      <c r="CU84" s="138"/>
      <c r="CV84" s="138"/>
      <c r="CW84" s="138"/>
      <c r="CX84" s="138"/>
      <c r="CY84" s="138"/>
      <c r="CZ84" s="138"/>
      <c r="DA84" s="138"/>
      <c r="DB84" s="138"/>
      <c r="DC84" s="138"/>
      <c r="DD84" s="138"/>
      <c r="DE84" s="138"/>
    </row>
    <row r="85" customFormat="false" ht="15.75" hidden="false" customHeight="true" outlineLevel="0" collapsed="false">
      <c r="A85" s="132"/>
      <c r="B85" s="132"/>
      <c r="C85" s="132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35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8"/>
      <c r="BR85" s="138"/>
      <c r="BS85" s="138"/>
      <c r="BT85" s="138"/>
      <c r="BU85" s="138"/>
      <c r="BV85" s="138"/>
      <c r="BW85" s="138"/>
      <c r="BX85" s="138"/>
      <c r="BY85" s="138"/>
      <c r="BZ85" s="138"/>
      <c r="CA85" s="138"/>
      <c r="CB85" s="138"/>
      <c r="CC85" s="138"/>
      <c r="CD85" s="138"/>
      <c r="CE85" s="138"/>
      <c r="CF85" s="138"/>
      <c r="CG85" s="138"/>
      <c r="CH85" s="138"/>
      <c r="CI85" s="138"/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/>
      <c r="CV85" s="138"/>
      <c r="CW85" s="138"/>
      <c r="CX85" s="138"/>
      <c r="CY85" s="138"/>
      <c r="CZ85" s="138"/>
      <c r="DA85" s="138"/>
      <c r="DB85" s="138"/>
      <c r="DC85" s="138"/>
      <c r="DD85" s="138"/>
      <c r="DE85" s="138"/>
    </row>
    <row r="86" customFormat="false" ht="15.75" hidden="false" customHeight="true" outlineLevel="0" collapsed="false">
      <c r="A86" s="132"/>
      <c r="B86" s="132"/>
      <c r="C86" s="132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35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8"/>
      <c r="BR86" s="138"/>
      <c r="BS86" s="138"/>
      <c r="BT86" s="138"/>
      <c r="BU86" s="138"/>
      <c r="BV86" s="138"/>
      <c r="BW86" s="138"/>
      <c r="BX86" s="138"/>
      <c r="BY86" s="138"/>
      <c r="BZ86" s="138"/>
      <c r="CA86" s="138"/>
      <c r="CB86" s="138"/>
      <c r="CC86" s="138"/>
      <c r="CD86" s="138"/>
      <c r="CE86" s="138"/>
      <c r="CF86" s="138"/>
      <c r="CG86" s="138"/>
      <c r="CH86" s="138"/>
      <c r="CI86" s="138"/>
      <c r="CJ86" s="138"/>
      <c r="CK86" s="138"/>
      <c r="CL86" s="138"/>
      <c r="CM86" s="138"/>
      <c r="CN86" s="138"/>
      <c r="CO86" s="138"/>
      <c r="CP86" s="138"/>
      <c r="CQ86" s="138"/>
      <c r="CR86" s="138"/>
      <c r="CS86" s="138"/>
      <c r="CT86" s="138"/>
      <c r="CU86" s="138"/>
      <c r="CV86" s="138"/>
      <c r="CW86" s="138"/>
      <c r="CX86" s="138"/>
      <c r="CY86" s="138"/>
      <c r="CZ86" s="138"/>
      <c r="DA86" s="138"/>
      <c r="DB86" s="138"/>
      <c r="DC86" s="138"/>
      <c r="DD86" s="138"/>
      <c r="DE86" s="138"/>
    </row>
    <row r="87" customFormat="false" ht="15.75" hidden="false" customHeight="true" outlineLevel="0" collapsed="false">
      <c r="A87" s="132"/>
      <c r="B87" s="132"/>
      <c r="C87" s="132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35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8"/>
      <c r="BR87" s="138"/>
      <c r="BS87" s="138"/>
      <c r="BT87" s="138"/>
      <c r="BU87" s="138"/>
      <c r="BV87" s="138"/>
      <c r="BW87" s="138"/>
      <c r="BX87" s="138"/>
      <c r="BY87" s="138"/>
      <c r="BZ87" s="138"/>
      <c r="CA87" s="138"/>
      <c r="CB87" s="138"/>
      <c r="CC87" s="138"/>
      <c r="CD87" s="138"/>
      <c r="CE87" s="138"/>
      <c r="CF87" s="138"/>
      <c r="CG87" s="138"/>
      <c r="CH87" s="138"/>
      <c r="CI87" s="138"/>
      <c r="CJ87" s="138"/>
      <c r="CK87" s="138"/>
      <c r="CL87" s="138"/>
      <c r="CM87" s="138"/>
      <c r="CN87" s="138"/>
      <c r="CO87" s="138"/>
      <c r="CP87" s="138"/>
      <c r="CQ87" s="138"/>
      <c r="CR87" s="138"/>
      <c r="CS87" s="138"/>
      <c r="CT87" s="138"/>
      <c r="CU87" s="138"/>
      <c r="CV87" s="138"/>
      <c r="CW87" s="138"/>
      <c r="CX87" s="138"/>
      <c r="CY87" s="138"/>
      <c r="CZ87" s="138"/>
      <c r="DA87" s="138"/>
      <c r="DB87" s="138"/>
      <c r="DC87" s="138"/>
      <c r="DD87" s="138"/>
      <c r="DE87" s="138"/>
    </row>
    <row r="88" customFormat="false" ht="15.75" hidden="false" customHeight="true" outlineLevel="0" collapsed="false">
      <c r="A88" s="132"/>
      <c r="B88" s="132"/>
      <c r="C88" s="132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35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8"/>
      <c r="BR88" s="138"/>
      <c r="BS88" s="138"/>
      <c r="BT88" s="138"/>
      <c r="BU88" s="138"/>
      <c r="BV88" s="138"/>
      <c r="BW88" s="138"/>
      <c r="BX88" s="138"/>
      <c r="BY88" s="138"/>
      <c r="BZ88" s="138"/>
      <c r="CA88" s="138"/>
      <c r="CB88" s="138"/>
      <c r="CC88" s="138"/>
      <c r="CD88" s="138"/>
      <c r="CE88" s="138"/>
      <c r="CF88" s="138"/>
      <c r="CG88" s="138"/>
      <c r="CH88" s="138"/>
      <c r="CI88" s="138"/>
      <c r="CJ88" s="138"/>
      <c r="CK88" s="138"/>
      <c r="CL88" s="138"/>
      <c r="CM88" s="138"/>
      <c r="CN88" s="138"/>
      <c r="CO88" s="138"/>
      <c r="CP88" s="138"/>
      <c r="CQ88" s="138"/>
      <c r="CR88" s="138"/>
      <c r="CS88" s="138"/>
      <c r="CT88" s="138"/>
      <c r="CU88" s="138"/>
      <c r="CV88" s="138"/>
      <c r="CW88" s="138"/>
      <c r="CX88" s="138"/>
      <c r="CY88" s="138"/>
      <c r="CZ88" s="138"/>
      <c r="DA88" s="138"/>
      <c r="DB88" s="138"/>
      <c r="DC88" s="138"/>
      <c r="DD88" s="138"/>
      <c r="DE88" s="138"/>
    </row>
    <row r="89" customFormat="false" ht="15.75" hidden="false" customHeight="true" outlineLevel="0" collapsed="false">
      <c r="A89" s="132"/>
      <c r="B89" s="132"/>
      <c r="C89" s="132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35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8"/>
      <c r="BR89" s="138"/>
      <c r="BS89" s="138"/>
      <c r="BT89" s="138"/>
      <c r="BU89" s="138"/>
      <c r="BV89" s="138"/>
      <c r="BW89" s="138"/>
      <c r="BX89" s="138"/>
      <c r="BY89" s="138"/>
      <c r="BZ89" s="138"/>
      <c r="CA89" s="138"/>
      <c r="CB89" s="138"/>
      <c r="CC89" s="138"/>
      <c r="CD89" s="138"/>
      <c r="CE89" s="138"/>
      <c r="CF89" s="138"/>
      <c r="CG89" s="138"/>
      <c r="CH89" s="138"/>
      <c r="CI89" s="138"/>
      <c r="CJ89" s="138"/>
      <c r="CK89" s="138"/>
      <c r="CL89" s="138"/>
      <c r="CM89" s="138"/>
      <c r="CN89" s="138"/>
      <c r="CO89" s="138"/>
      <c r="CP89" s="138"/>
      <c r="CQ89" s="138"/>
      <c r="CR89" s="138"/>
      <c r="CS89" s="138"/>
      <c r="CT89" s="138"/>
      <c r="CU89" s="138"/>
      <c r="CV89" s="138"/>
      <c r="CW89" s="138"/>
      <c r="CX89" s="138"/>
      <c r="CY89" s="138"/>
      <c r="CZ89" s="138"/>
      <c r="DA89" s="138"/>
      <c r="DB89" s="138"/>
      <c r="DC89" s="138"/>
      <c r="DD89" s="138"/>
      <c r="DE89" s="138"/>
    </row>
    <row r="90" customFormat="false" ht="15.75" hidden="false" customHeight="true" outlineLevel="0" collapsed="false">
      <c r="A90" s="132"/>
      <c r="B90" s="132"/>
      <c r="C90" s="132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35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8"/>
      <c r="BR90" s="138"/>
      <c r="BS90" s="138"/>
      <c r="BT90" s="138"/>
      <c r="BU90" s="138"/>
      <c r="BV90" s="138"/>
      <c r="BW90" s="138"/>
      <c r="BX90" s="138"/>
      <c r="BY90" s="138"/>
      <c r="BZ90" s="138"/>
      <c r="CA90" s="138"/>
      <c r="CB90" s="138"/>
      <c r="CC90" s="138"/>
      <c r="CD90" s="138"/>
      <c r="CE90" s="138"/>
      <c r="CF90" s="138"/>
      <c r="CG90" s="138"/>
      <c r="CH90" s="138"/>
      <c r="CI90" s="138"/>
      <c r="CJ90" s="138"/>
      <c r="CK90" s="138"/>
      <c r="CL90" s="138"/>
      <c r="CM90" s="138"/>
      <c r="CN90" s="138"/>
      <c r="CO90" s="138"/>
      <c r="CP90" s="138"/>
      <c r="CQ90" s="138"/>
      <c r="CR90" s="138"/>
      <c r="CS90" s="138"/>
      <c r="CT90" s="138"/>
      <c r="CU90" s="138"/>
      <c r="CV90" s="138"/>
      <c r="CW90" s="138"/>
      <c r="CX90" s="138"/>
      <c r="CY90" s="138"/>
      <c r="CZ90" s="138"/>
      <c r="DA90" s="138"/>
      <c r="DB90" s="138"/>
      <c r="DC90" s="138"/>
      <c r="DD90" s="138"/>
      <c r="DE90" s="138"/>
    </row>
    <row r="91" customFormat="false" ht="15.75" hidden="false" customHeight="true" outlineLevel="0" collapsed="false">
      <c r="A91" s="132"/>
      <c r="B91" s="132"/>
      <c r="C91" s="132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35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8"/>
      <c r="BR91" s="138"/>
      <c r="BS91" s="138"/>
      <c r="BT91" s="138"/>
      <c r="BU91" s="138"/>
      <c r="BV91" s="138"/>
      <c r="BW91" s="138"/>
      <c r="BX91" s="138"/>
      <c r="BY91" s="138"/>
      <c r="BZ91" s="138"/>
      <c r="CA91" s="138"/>
      <c r="CB91" s="138"/>
      <c r="CC91" s="138"/>
      <c r="CD91" s="138"/>
      <c r="CE91" s="138"/>
      <c r="CF91" s="138"/>
      <c r="CG91" s="138"/>
      <c r="CH91" s="138"/>
      <c r="CI91" s="138"/>
      <c r="CJ91" s="138"/>
      <c r="CK91" s="138"/>
      <c r="CL91" s="138"/>
      <c r="CM91" s="138"/>
      <c r="CN91" s="138"/>
      <c r="CO91" s="138"/>
      <c r="CP91" s="138"/>
      <c r="CQ91" s="138"/>
      <c r="CR91" s="138"/>
      <c r="CS91" s="138"/>
      <c r="CT91" s="138"/>
      <c r="CU91" s="138"/>
      <c r="CV91" s="138"/>
      <c r="CW91" s="138"/>
      <c r="CX91" s="138"/>
      <c r="CY91" s="138"/>
      <c r="CZ91" s="138"/>
      <c r="DA91" s="138"/>
      <c r="DB91" s="138"/>
      <c r="DC91" s="138"/>
      <c r="DD91" s="138"/>
      <c r="DE91" s="138"/>
    </row>
    <row r="92" customFormat="false" ht="15.75" hidden="false" customHeight="true" outlineLevel="0" collapsed="false">
      <c r="A92" s="132"/>
      <c r="B92" s="132"/>
      <c r="C92" s="132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35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8"/>
      <c r="BR92" s="138"/>
      <c r="BS92" s="138"/>
      <c r="BT92" s="138"/>
      <c r="BU92" s="138"/>
      <c r="BV92" s="138"/>
      <c r="BW92" s="138"/>
      <c r="BX92" s="138"/>
      <c r="BY92" s="138"/>
      <c r="BZ92" s="138"/>
      <c r="CA92" s="138"/>
      <c r="CB92" s="138"/>
      <c r="CC92" s="138"/>
      <c r="CD92" s="138"/>
      <c r="CE92" s="138"/>
      <c r="CF92" s="138"/>
      <c r="CG92" s="138"/>
      <c r="CH92" s="138"/>
      <c r="CI92" s="138"/>
      <c r="CJ92" s="138"/>
      <c r="CK92" s="138"/>
      <c r="CL92" s="138"/>
      <c r="CM92" s="138"/>
      <c r="CN92" s="138"/>
      <c r="CO92" s="138"/>
      <c r="CP92" s="138"/>
      <c r="CQ92" s="138"/>
      <c r="CR92" s="138"/>
      <c r="CS92" s="138"/>
      <c r="CT92" s="138"/>
      <c r="CU92" s="138"/>
      <c r="CV92" s="138"/>
      <c r="CW92" s="138"/>
      <c r="CX92" s="138"/>
      <c r="CY92" s="138"/>
      <c r="CZ92" s="138"/>
      <c r="DA92" s="138"/>
      <c r="DB92" s="138"/>
      <c r="DC92" s="138"/>
      <c r="DD92" s="138"/>
      <c r="DE92" s="138"/>
    </row>
    <row r="93" customFormat="false" ht="15.75" hidden="false" customHeight="true" outlineLevel="0" collapsed="false">
      <c r="A93" s="132"/>
      <c r="B93" s="132"/>
      <c r="C93" s="132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35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8"/>
      <c r="BR93" s="138"/>
      <c r="BS93" s="138"/>
      <c r="BT93" s="138"/>
      <c r="BU93" s="138"/>
      <c r="BV93" s="138"/>
      <c r="BW93" s="138"/>
      <c r="BX93" s="138"/>
      <c r="BY93" s="138"/>
      <c r="BZ93" s="138"/>
      <c r="CA93" s="138"/>
      <c r="CB93" s="138"/>
      <c r="CC93" s="138"/>
      <c r="CD93" s="138"/>
      <c r="CE93" s="138"/>
      <c r="CF93" s="138"/>
      <c r="CG93" s="138"/>
      <c r="CH93" s="138"/>
      <c r="CI93" s="138"/>
      <c r="CJ93" s="138"/>
      <c r="CK93" s="138"/>
      <c r="CL93" s="138"/>
      <c r="CM93" s="138"/>
      <c r="CN93" s="138"/>
      <c r="CO93" s="138"/>
      <c r="CP93" s="138"/>
      <c r="CQ93" s="138"/>
      <c r="CR93" s="138"/>
      <c r="CS93" s="138"/>
      <c r="CT93" s="138"/>
      <c r="CU93" s="138"/>
      <c r="CV93" s="138"/>
      <c r="CW93" s="138"/>
      <c r="CX93" s="138"/>
      <c r="CY93" s="138"/>
      <c r="CZ93" s="138"/>
      <c r="DA93" s="138"/>
      <c r="DB93" s="138"/>
      <c r="DC93" s="138"/>
      <c r="DD93" s="138"/>
      <c r="DE93" s="138"/>
    </row>
    <row r="94" customFormat="false" ht="15.75" hidden="false" customHeight="true" outlineLevel="0" collapsed="false">
      <c r="A94" s="132"/>
      <c r="B94" s="132"/>
      <c r="C94" s="132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35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8"/>
      <c r="BR94" s="138"/>
      <c r="BS94" s="138"/>
      <c r="BT94" s="138"/>
      <c r="BU94" s="138"/>
      <c r="BV94" s="138"/>
      <c r="BW94" s="138"/>
      <c r="BX94" s="138"/>
      <c r="BY94" s="138"/>
      <c r="BZ94" s="138"/>
      <c r="CA94" s="138"/>
      <c r="CB94" s="138"/>
      <c r="CC94" s="138"/>
      <c r="CD94" s="138"/>
      <c r="CE94" s="138"/>
      <c r="CF94" s="138"/>
      <c r="CG94" s="138"/>
      <c r="CH94" s="138"/>
      <c r="CI94" s="138"/>
      <c r="CJ94" s="138"/>
      <c r="CK94" s="138"/>
      <c r="CL94" s="138"/>
      <c r="CM94" s="138"/>
      <c r="CN94" s="138"/>
      <c r="CO94" s="138"/>
      <c r="CP94" s="138"/>
      <c r="CQ94" s="138"/>
      <c r="CR94" s="138"/>
      <c r="CS94" s="138"/>
      <c r="CT94" s="138"/>
      <c r="CU94" s="138"/>
      <c r="CV94" s="138"/>
      <c r="CW94" s="138"/>
      <c r="CX94" s="138"/>
      <c r="CY94" s="138"/>
      <c r="CZ94" s="138"/>
      <c r="DA94" s="138"/>
      <c r="DB94" s="138"/>
      <c r="DC94" s="138"/>
      <c r="DD94" s="138"/>
      <c r="DE94" s="138"/>
    </row>
    <row r="95" customFormat="false" ht="15.75" hidden="false" customHeight="true" outlineLevel="0" collapsed="false">
      <c r="A95" s="132"/>
      <c r="B95" s="132"/>
      <c r="C95" s="132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35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8"/>
      <c r="BR95" s="138"/>
      <c r="BS95" s="138"/>
      <c r="BT95" s="138"/>
      <c r="BU95" s="138"/>
      <c r="BV95" s="138"/>
      <c r="BW95" s="138"/>
      <c r="BX95" s="138"/>
      <c r="BY95" s="138"/>
      <c r="BZ95" s="138"/>
      <c r="CA95" s="138"/>
      <c r="CB95" s="138"/>
      <c r="CC95" s="138"/>
      <c r="CD95" s="138"/>
      <c r="CE95" s="138"/>
      <c r="CF95" s="138"/>
      <c r="CG95" s="138"/>
      <c r="CH95" s="138"/>
      <c r="CI95" s="138"/>
      <c r="CJ95" s="138"/>
      <c r="CK95" s="138"/>
      <c r="CL95" s="138"/>
      <c r="CM95" s="138"/>
      <c r="CN95" s="138"/>
      <c r="CO95" s="138"/>
      <c r="CP95" s="138"/>
      <c r="CQ95" s="138"/>
      <c r="CR95" s="138"/>
      <c r="CS95" s="138"/>
      <c r="CT95" s="138"/>
      <c r="CU95" s="138"/>
      <c r="CV95" s="138"/>
      <c r="CW95" s="138"/>
      <c r="CX95" s="138"/>
      <c r="CY95" s="138"/>
      <c r="CZ95" s="138"/>
      <c r="DA95" s="138"/>
      <c r="DB95" s="138"/>
      <c r="DC95" s="138"/>
      <c r="DD95" s="138"/>
      <c r="DE95" s="138"/>
    </row>
    <row r="96" customFormat="false" ht="15.75" hidden="false" customHeight="true" outlineLevel="0" collapsed="false">
      <c r="A96" s="132"/>
      <c r="B96" s="132"/>
      <c r="C96" s="132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35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8"/>
      <c r="BR96" s="138"/>
      <c r="BS96" s="138"/>
      <c r="BT96" s="138"/>
      <c r="BU96" s="138"/>
      <c r="BV96" s="138"/>
      <c r="BW96" s="138"/>
      <c r="BX96" s="138"/>
      <c r="BY96" s="138"/>
      <c r="BZ96" s="138"/>
      <c r="CA96" s="138"/>
      <c r="CB96" s="138"/>
      <c r="CC96" s="138"/>
      <c r="CD96" s="138"/>
      <c r="CE96" s="138"/>
      <c r="CF96" s="138"/>
      <c r="CG96" s="138"/>
      <c r="CH96" s="138"/>
      <c r="CI96" s="138"/>
      <c r="CJ96" s="138"/>
      <c r="CK96" s="138"/>
      <c r="CL96" s="138"/>
      <c r="CM96" s="138"/>
      <c r="CN96" s="138"/>
      <c r="CO96" s="138"/>
      <c r="CP96" s="138"/>
      <c r="CQ96" s="138"/>
      <c r="CR96" s="138"/>
      <c r="CS96" s="138"/>
      <c r="CT96" s="138"/>
      <c r="CU96" s="138"/>
      <c r="CV96" s="138"/>
      <c r="CW96" s="138"/>
      <c r="CX96" s="138"/>
      <c r="CY96" s="138"/>
      <c r="CZ96" s="138"/>
      <c r="DA96" s="138"/>
      <c r="DB96" s="138"/>
      <c r="DC96" s="138"/>
      <c r="DD96" s="138"/>
      <c r="DE96" s="138"/>
    </row>
    <row r="97" customFormat="false" ht="15.75" hidden="false" customHeight="true" outlineLevel="0" collapsed="false">
      <c r="A97" s="132"/>
      <c r="B97" s="132"/>
      <c r="C97" s="132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35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8"/>
      <c r="BR97" s="138"/>
      <c r="BS97" s="138"/>
      <c r="BT97" s="138"/>
      <c r="BU97" s="138"/>
      <c r="BV97" s="138"/>
      <c r="BW97" s="138"/>
      <c r="BX97" s="138"/>
      <c r="BY97" s="138"/>
      <c r="BZ97" s="138"/>
      <c r="CA97" s="138"/>
      <c r="CB97" s="138"/>
      <c r="CC97" s="138"/>
      <c r="CD97" s="138"/>
      <c r="CE97" s="138"/>
      <c r="CF97" s="138"/>
      <c r="CG97" s="138"/>
      <c r="CH97" s="138"/>
      <c r="CI97" s="138"/>
      <c r="CJ97" s="138"/>
      <c r="CK97" s="138"/>
      <c r="CL97" s="138"/>
      <c r="CM97" s="138"/>
      <c r="CN97" s="138"/>
      <c r="CO97" s="138"/>
      <c r="CP97" s="138"/>
      <c r="CQ97" s="138"/>
      <c r="CR97" s="138"/>
      <c r="CS97" s="138"/>
      <c r="CT97" s="138"/>
      <c r="CU97" s="138"/>
      <c r="CV97" s="138"/>
      <c r="CW97" s="138"/>
      <c r="CX97" s="138"/>
      <c r="CY97" s="138"/>
      <c r="CZ97" s="138"/>
      <c r="DA97" s="138"/>
      <c r="DB97" s="138"/>
      <c r="DC97" s="138"/>
      <c r="DD97" s="138"/>
      <c r="DE97" s="138"/>
    </row>
    <row r="98" customFormat="false" ht="15.75" hidden="false" customHeight="true" outlineLevel="0" collapsed="false">
      <c r="A98" s="132"/>
      <c r="B98" s="132"/>
      <c r="C98" s="132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35"/>
      <c r="AW98" s="138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138"/>
      <c r="BK98" s="138"/>
      <c r="BL98" s="138"/>
      <c r="BM98" s="138"/>
      <c r="BN98" s="138"/>
      <c r="BO98" s="138"/>
      <c r="BP98" s="138"/>
      <c r="BQ98" s="138"/>
      <c r="BR98" s="138"/>
      <c r="BS98" s="138"/>
      <c r="BT98" s="138"/>
      <c r="BU98" s="138"/>
      <c r="BV98" s="138"/>
      <c r="BW98" s="138"/>
      <c r="BX98" s="138"/>
      <c r="BY98" s="138"/>
      <c r="BZ98" s="138"/>
      <c r="CA98" s="138"/>
      <c r="CB98" s="138"/>
      <c r="CC98" s="138"/>
      <c r="CD98" s="138"/>
      <c r="CE98" s="138"/>
      <c r="CF98" s="138"/>
      <c r="CG98" s="138"/>
      <c r="CH98" s="138"/>
      <c r="CI98" s="138"/>
      <c r="CJ98" s="138"/>
      <c r="CK98" s="138"/>
      <c r="CL98" s="138"/>
      <c r="CM98" s="138"/>
      <c r="CN98" s="138"/>
      <c r="CO98" s="138"/>
      <c r="CP98" s="138"/>
      <c r="CQ98" s="138"/>
      <c r="CR98" s="138"/>
      <c r="CS98" s="138"/>
      <c r="CT98" s="138"/>
      <c r="CU98" s="138"/>
      <c r="CV98" s="138"/>
      <c r="CW98" s="138"/>
      <c r="CX98" s="138"/>
      <c r="CY98" s="138"/>
      <c r="CZ98" s="138"/>
      <c r="DA98" s="138"/>
      <c r="DB98" s="138"/>
      <c r="DC98" s="138"/>
      <c r="DD98" s="138"/>
      <c r="DE98" s="138"/>
    </row>
    <row r="99" customFormat="false" ht="15.75" hidden="false" customHeight="true" outlineLevel="0" collapsed="false">
      <c r="A99" s="132"/>
      <c r="B99" s="132"/>
      <c r="C99" s="132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35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8"/>
      <c r="BR99" s="138"/>
      <c r="BS99" s="138"/>
      <c r="BT99" s="138"/>
      <c r="BU99" s="138"/>
      <c r="BV99" s="138"/>
      <c r="BW99" s="138"/>
      <c r="BX99" s="138"/>
      <c r="BY99" s="138"/>
      <c r="BZ99" s="138"/>
      <c r="CA99" s="138"/>
      <c r="CB99" s="138"/>
      <c r="CC99" s="138"/>
      <c r="CD99" s="138"/>
      <c r="CE99" s="138"/>
      <c r="CF99" s="138"/>
      <c r="CG99" s="138"/>
      <c r="CH99" s="138"/>
      <c r="CI99" s="138"/>
      <c r="CJ99" s="138"/>
      <c r="CK99" s="138"/>
      <c r="CL99" s="138"/>
      <c r="CM99" s="138"/>
      <c r="CN99" s="138"/>
      <c r="CO99" s="138"/>
      <c r="CP99" s="138"/>
      <c r="CQ99" s="138"/>
      <c r="CR99" s="138"/>
      <c r="CS99" s="138"/>
      <c r="CT99" s="138"/>
      <c r="CU99" s="138"/>
      <c r="CV99" s="138"/>
      <c r="CW99" s="138"/>
      <c r="CX99" s="138"/>
      <c r="CY99" s="138"/>
      <c r="CZ99" s="138"/>
      <c r="DA99" s="138"/>
      <c r="DB99" s="138"/>
      <c r="DC99" s="138"/>
      <c r="DD99" s="138"/>
      <c r="DE99" s="138"/>
    </row>
    <row r="100" customFormat="false" ht="15.75" hidden="false" customHeight="true" outlineLevel="0" collapsed="false">
      <c r="A100" s="132"/>
      <c r="B100" s="132"/>
      <c r="C100" s="132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35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8"/>
      <c r="BR100" s="138"/>
      <c r="BS100" s="138"/>
      <c r="BT100" s="138"/>
      <c r="BU100" s="138"/>
      <c r="BV100" s="138"/>
      <c r="BW100" s="138"/>
      <c r="BX100" s="138"/>
      <c r="BY100" s="138"/>
      <c r="BZ100" s="138"/>
      <c r="CA100" s="138"/>
      <c r="CB100" s="138"/>
      <c r="CC100" s="138"/>
      <c r="CD100" s="138"/>
      <c r="CE100" s="138"/>
      <c r="CF100" s="138"/>
      <c r="CG100" s="138"/>
      <c r="CH100" s="138"/>
      <c r="CI100" s="138"/>
      <c r="CJ100" s="138"/>
      <c r="CK100" s="138"/>
      <c r="CL100" s="138"/>
      <c r="CM100" s="138"/>
      <c r="CN100" s="138"/>
      <c r="CO100" s="138"/>
      <c r="CP100" s="138"/>
      <c r="CQ100" s="138"/>
      <c r="CR100" s="138"/>
      <c r="CS100" s="138"/>
      <c r="CT100" s="138"/>
      <c r="CU100" s="138"/>
      <c r="CV100" s="138"/>
      <c r="CW100" s="138"/>
      <c r="CX100" s="138"/>
      <c r="CY100" s="138"/>
      <c r="CZ100" s="138"/>
      <c r="DA100" s="138"/>
      <c r="DB100" s="138"/>
      <c r="DC100" s="138"/>
      <c r="DD100" s="138"/>
      <c r="DE100" s="138"/>
    </row>
    <row r="101" customFormat="false" ht="15.75" hidden="false" customHeight="true" outlineLevel="0" collapsed="false">
      <c r="A101" s="132"/>
      <c r="B101" s="132"/>
      <c r="C101" s="132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35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8"/>
      <c r="BG101" s="138"/>
      <c r="BH101" s="138"/>
      <c r="BI101" s="138"/>
      <c r="BJ101" s="138"/>
      <c r="BK101" s="138"/>
      <c r="BL101" s="138"/>
      <c r="BM101" s="138"/>
      <c r="BN101" s="138"/>
      <c r="BO101" s="138"/>
      <c r="BP101" s="138"/>
      <c r="BQ101" s="138"/>
      <c r="BR101" s="138"/>
      <c r="BS101" s="138"/>
      <c r="BT101" s="138"/>
      <c r="BU101" s="138"/>
      <c r="BV101" s="138"/>
      <c r="BW101" s="138"/>
      <c r="BX101" s="138"/>
      <c r="BY101" s="138"/>
      <c r="BZ101" s="138"/>
      <c r="CA101" s="138"/>
      <c r="CB101" s="138"/>
      <c r="CC101" s="138"/>
      <c r="CD101" s="138"/>
      <c r="CE101" s="138"/>
      <c r="CF101" s="138"/>
      <c r="CG101" s="138"/>
      <c r="CH101" s="138"/>
      <c r="CI101" s="138"/>
      <c r="CJ101" s="138"/>
      <c r="CK101" s="138"/>
      <c r="CL101" s="138"/>
      <c r="CM101" s="138"/>
      <c r="CN101" s="138"/>
      <c r="CO101" s="138"/>
      <c r="CP101" s="138"/>
      <c r="CQ101" s="138"/>
      <c r="CR101" s="138"/>
      <c r="CS101" s="138"/>
      <c r="CT101" s="138"/>
      <c r="CU101" s="138"/>
      <c r="CV101" s="138"/>
      <c r="CW101" s="138"/>
      <c r="CX101" s="138"/>
      <c r="CY101" s="138"/>
      <c r="CZ101" s="138"/>
      <c r="DA101" s="138"/>
      <c r="DB101" s="138"/>
      <c r="DC101" s="138"/>
      <c r="DD101" s="138"/>
      <c r="DE101" s="138"/>
    </row>
    <row r="102" customFormat="false" ht="15.75" hidden="false" customHeight="true" outlineLevel="0" collapsed="false">
      <c r="A102" s="132"/>
      <c r="B102" s="132"/>
      <c r="C102" s="132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35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138"/>
      <c r="BG102" s="138"/>
      <c r="BH102" s="138"/>
      <c r="BI102" s="138"/>
      <c r="BJ102" s="138"/>
      <c r="BK102" s="138"/>
      <c r="BL102" s="138"/>
      <c r="BM102" s="138"/>
      <c r="BN102" s="138"/>
      <c r="BO102" s="138"/>
      <c r="BP102" s="138"/>
      <c r="BQ102" s="138"/>
      <c r="BR102" s="138"/>
      <c r="BS102" s="138"/>
      <c r="BT102" s="138"/>
      <c r="BU102" s="138"/>
      <c r="BV102" s="138"/>
      <c r="BW102" s="138"/>
      <c r="BX102" s="138"/>
      <c r="BY102" s="138"/>
      <c r="BZ102" s="138"/>
      <c r="CA102" s="138"/>
      <c r="CB102" s="138"/>
      <c r="CC102" s="138"/>
      <c r="CD102" s="138"/>
      <c r="CE102" s="138"/>
      <c r="CF102" s="138"/>
      <c r="CG102" s="138"/>
      <c r="CH102" s="138"/>
      <c r="CI102" s="138"/>
      <c r="CJ102" s="138"/>
      <c r="CK102" s="138"/>
      <c r="CL102" s="138"/>
      <c r="CM102" s="138"/>
      <c r="CN102" s="138"/>
      <c r="CO102" s="138"/>
      <c r="CP102" s="138"/>
      <c r="CQ102" s="138"/>
      <c r="CR102" s="138"/>
      <c r="CS102" s="138"/>
      <c r="CT102" s="138"/>
      <c r="CU102" s="138"/>
      <c r="CV102" s="138"/>
      <c r="CW102" s="138"/>
      <c r="CX102" s="138"/>
      <c r="CY102" s="138"/>
      <c r="CZ102" s="138"/>
      <c r="DA102" s="138"/>
      <c r="DB102" s="138"/>
      <c r="DC102" s="138"/>
      <c r="DD102" s="138"/>
      <c r="DE102" s="138"/>
    </row>
    <row r="103" customFormat="false" ht="15.75" hidden="false" customHeight="true" outlineLevel="0" collapsed="false">
      <c r="A103" s="132"/>
      <c r="B103" s="132"/>
      <c r="C103" s="132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35"/>
      <c r="AW103" s="138"/>
      <c r="AX103" s="138"/>
      <c r="AY103" s="138"/>
      <c r="AZ103" s="138"/>
      <c r="BA103" s="138"/>
      <c r="BB103" s="138"/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138"/>
      <c r="BN103" s="138"/>
      <c r="BO103" s="138"/>
      <c r="BP103" s="138"/>
      <c r="BQ103" s="138"/>
      <c r="BR103" s="138"/>
      <c r="BS103" s="138"/>
      <c r="BT103" s="138"/>
      <c r="BU103" s="138"/>
      <c r="BV103" s="138"/>
      <c r="BW103" s="138"/>
      <c r="BX103" s="138"/>
      <c r="BY103" s="138"/>
      <c r="BZ103" s="138"/>
      <c r="CA103" s="138"/>
      <c r="CB103" s="138"/>
      <c r="CC103" s="138"/>
      <c r="CD103" s="138"/>
      <c r="CE103" s="138"/>
      <c r="CF103" s="138"/>
      <c r="CG103" s="138"/>
      <c r="CH103" s="138"/>
      <c r="CI103" s="138"/>
      <c r="CJ103" s="138"/>
      <c r="CK103" s="138"/>
      <c r="CL103" s="138"/>
      <c r="CM103" s="138"/>
      <c r="CN103" s="138"/>
      <c r="CO103" s="138"/>
      <c r="CP103" s="138"/>
      <c r="CQ103" s="138"/>
      <c r="CR103" s="138"/>
      <c r="CS103" s="138"/>
      <c r="CT103" s="138"/>
      <c r="CU103" s="138"/>
      <c r="CV103" s="138"/>
      <c r="CW103" s="138"/>
      <c r="CX103" s="138"/>
      <c r="CY103" s="138"/>
      <c r="CZ103" s="138"/>
      <c r="DA103" s="138"/>
      <c r="DB103" s="138"/>
      <c r="DC103" s="138"/>
      <c r="DD103" s="138"/>
      <c r="DE103" s="138"/>
    </row>
    <row r="104" customFormat="false" ht="15.75" hidden="false" customHeight="true" outlineLevel="0" collapsed="false">
      <c r="A104" s="132"/>
      <c r="B104" s="132"/>
      <c r="C104" s="132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35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8"/>
      <c r="BG104" s="138"/>
      <c r="BH104" s="138"/>
      <c r="BI104" s="138"/>
      <c r="BJ104" s="138"/>
      <c r="BK104" s="138"/>
      <c r="BL104" s="138"/>
      <c r="BM104" s="138"/>
      <c r="BN104" s="138"/>
      <c r="BO104" s="138"/>
      <c r="BP104" s="138"/>
      <c r="BQ104" s="138"/>
      <c r="BR104" s="138"/>
      <c r="BS104" s="138"/>
      <c r="BT104" s="138"/>
      <c r="BU104" s="138"/>
      <c r="BV104" s="138"/>
      <c r="BW104" s="138"/>
      <c r="BX104" s="138"/>
      <c r="BY104" s="138"/>
      <c r="BZ104" s="138"/>
      <c r="CA104" s="138"/>
      <c r="CB104" s="138"/>
      <c r="CC104" s="138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38"/>
      <c r="CQ104" s="138"/>
      <c r="CR104" s="138"/>
      <c r="CS104" s="138"/>
      <c r="CT104" s="138"/>
      <c r="CU104" s="138"/>
      <c r="CV104" s="138"/>
      <c r="CW104" s="138"/>
      <c r="CX104" s="138"/>
      <c r="CY104" s="138"/>
      <c r="CZ104" s="138"/>
      <c r="DA104" s="138"/>
      <c r="DB104" s="138"/>
      <c r="DC104" s="138"/>
      <c r="DD104" s="138"/>
      <c r="DE104" s="138"/>
    </row>
    <row r="105" customFormat="false" ht="15.75" hidden="false" customHeight="true" outlineLevel="0" collapsed="false">
      <c r="A105" s="132"/>
      <c r="B105" s="132"/>
      <c r="C105" s="132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35"/>
      <c r="AW105" s="138"/>
      <c r="AX105" s="138"/>
      <c r="AY105" s="138"/>
      <c r="AZ105" s="138"/>
      <c r="BA105" s="138"/>
      <c r="BB105" s="138"/>
      <c r="BC105" s="138"/>
      <c r="BD105" s="138"/>
      <c r="BE105" s="138"/>
      <c r="BF105" s="138"/>
      <c r="BG105" s="138"/>
      <c r="BH105" s="138"/>
      <c r="BI105" s="138"/>
      <c r="BJ105" s="138"/>
      <c r="BK105" s="138"/>
      <c r="BL105" s="138"/>
      <c r="BM105" s="138"/>
      <c r="BN105" s="138"/>
      <c r="BO105" s="138"/>
      <c r="BP105" s="138"/>
      <c r="BQ105" s="138"/>
      <c r="BR105" s="138"/>
      <c r="BS105" s="138"/>
      <c r="BT105" s="138"/>
      <c r="BU105" s="138"/>
      <c r="BV105" s="138"/>
      <c r="BW105" s="138"/>
      <c r="BX105" s="138"/>
      <c r="BY105" s="138"/>
      <c r="BZ105" s="138"/>
      <c r="CA105" s="138"/>
      <c r="CB105" s="138"/>
      <c r="CC105" s="138"/>
      <c r="CD105" s="138"/>
      <c r="CE105" s="138"/>
      <c r="CF105" s="138"/>
      <c r="CG105" s="138"/>
      <c r="CH105" s="138"/>
      <c r="CI105" s="138"/>
      <c r="CJ105" s="138"/>
      <c r="CK105" s="138"/>
      <c r="CL105" s="138"/>
      <c r="CM105" s="138"/>
      <c r="CN105" s="138"/>
      <c r="CO105" s="138"/>
      <c r="CP105" s="138"/>
      <c r="CQ105" s="138"/>
      <c r="CR105" s="138"/>
      <c r="CS105" s="138"/>
      <c r="CT105" s="138"/>
      <c r="CU105" s="138"/>
      <c r="CV105" s="138"/>
      <c r="CW105" s="138"/>
      <c r="CX105" s="138"/>
      <c r="CY105" s="138"/>
      <c r="CZ105" s="138"/>
      <c r="DA105" s="138"/>
      <c r="DB105" s="138"/>
      <c r="DC105" s="138"/>
      <c r="DD105" s="138"/>
      <c r="DE105" s="138"/>
    </row>
    <row r="106" customFormat="false" ht="15.75" hidden="false" customHeight="true" outlineLevel="0" collapsed="false">
      <c r="A106" s="132"/>
      <c r="B106" s="132"/>
      <c r="C106" s="132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35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8"/>
      <c r="BG106" s="138"/>
      <c r="BH106" s="138"/>
      <c r="BI106" s="138"/>
      <c r="BJ106" s="138"/>
      <c r="BK106" s="138"/>
      <c r="BL106" s="138"/>
      <c r="BM106" s="138"/>
      <c r="BN106" s="138"/>
      <c r="BO106" s="138"/>
      <c r="BP106" s="138"/>
      <c r="BQ106" s="138"/>
      <c r="BR106" s="138"/>
      <c r="BS106" s="138"/>
      <c r="BT106" s="138"/>
      <c r="BU106" s="138"/>
      <c r="BV106" s="138"/>
      <c r="BW106" s="138"/>
      <c r="BX106" s="138"/>
      <c r="BY106" s="138"/>
      <c r="BZ106" s="138"/>
      <c r="CA106" s="138"/>
      <c r="CB106" s="138"/>
      <c r="CC106" s="138"/>
      <c r="CD106" s="138"/>
      <c r="CE106" s="138"/>
      <c r="CF106" s="138"/>
      <c r="CG106" s="138"/>
      <c r="CH106" s="138"/>
      <c r="CI106" s="138"/>
      <c r="CJ106" s="138"/>
      <c r="CK106" s="138"/>
      <c r="CL106" s="138"/>
      <c r="CM106" s="138"/>
      <c r="CN106" s="138"/>
      <c r="CO106" s="138"/>
      <c r="CP106" s="138"/>
      <c r="CQ106" s="138"/>
      <c r="CR106" s="138"/>
      <c r="CS106" s="138"/>
      <c r="CT106" s="138"/>
      <c r="CU106" s="138"/>
      <c r="CV106" s="138"/>
      <c r="CW106" s="138"/>
      <c r="CX106" s="138"/>
      <c r="CY106" s="138"/>
      <c r="CZ106" s="138"/>
      <c r="DA106" s="138"/>
      <c r="DB106" s="138"/>
      <c r="DC106" s="138"/>
      <c r="DD106" s="138"/>
      <c r="DE106" s="138"/>
    </row>
    <row r="107" customFormat="false" ht="15.75" hidden="false" customHeight="true" outlineLevel="0" collapsed="false">
      <c r="A107" s="132"/>
      <c r="B107" s="132"/>
      <c r="C107" s="132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35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/>
      <c r="BV107" s="138"/>
      <c r="BW107" s="138"/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8"/>
      <c r="CI107" s="138"/>
      <c r="CJ107" s="138"/>
      <c r="CK107" s="138"/>
      <c r="CL107" s="138"/>
      <c r="CM107" s="138"/>
      <c r="CN107" s="138"/>
      <c r="CO107" s="138"/>
      <c r="CP107" s="138"/>
      <c r="CQ107" s="138"/>
      <c r="CR107" s="138"/>
      <c r="CS107" s="138"/>
      <c r="CT107" s="138"/>
      <c r="CU107" s="138"/>
      <c r="CV107" s="138"/>
      <c r="CW107" s="138"/>
      <c r="CX107" s="138"/>
      <c r="CY107" s="138"/>
      <c r="CZ107" s="138"/>
      <c r="DA107" s="138"/>
      <c r="DB107" s="138"/>
      <c r="DC107" s="138"/>
      <c r="DD107" s="138"/>
      <c r="DE107" s="138"/>
    </row>
    <row r="108" customFormat="false" ht="15.75" hidden="false" customHeight="true" outlineLevel="0" collapsed="false">
      <c r="A108" s="132"/>
      <c r="B108" s="132"/>
      <c r="C108" s="132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35"/>
      <c r="AW108" s="138"/>
      <c r="AX108" s="138"/>
      <c r="AY108" s="138"/>
      <c r="AZ108" s="138"/>
      <c r="BA108" s="138"/>
      <c r="BB108" s="138"/>
      <c r="BC108" s="138"/>
      <c r="BD108" s="138"/>
      <c r="BE108" s="138"/>
      <c r="BF108" s="138"/>
      <c r="BG108" s="138"/>
      <c r="BH108" s="138"/>
      <c r="BI108" s="138"/>
      <c r="BJ108" s="138"/>
      <c r="BK108" s="138"/>
      <c r="BL108" s="138"/>
      <c r="BM108" s="138"/>
      <c r="BN108" s="138"/>
      <c r="BO108" s="138"/>
      <c r="BP108" s="138"/>
      <c r="BQ108" s="138"/>
      <c r="BR108" s="138"/>
      <c r="BS108" s="138"/>
      <c r="BT108" s="138"/>
      <c r="BU108" s="138"/>
      <c r="BV108" s="138"/>
      <c r="BW108" s="138"/>
      <c r="BX108" s="138"/>
      <c r="BY108" s="138"/>
      <c r="BZ108" s="138"/>
      <c r="CA108" s="138"/>
      <c r="CB108" s="138"/>
      <c r="CC108" s="138"/>
      <c r="CD108" s="138"/>
      <c r="CE108" s="138"/>
      <c r="CF108" s="138"/>
      <c r="CG108" s="138"/>
      <c r="CH108" s="138"/>
      <c r="CI108" s="138"/>
      <c r="CJ108" s="138"/>
      <c r="CK108" s="138"/>
      <c r="CL108" s="138"/>
      <c r="CM108" s="138"/>
      <c r="CN108" s="138"/>
      <c r="CO108" s="138"/>
      <c r="CP108" s="138"/>
      <c r="CQ108" s="138"/>
      <c r="CR108" s="138"/>
      <c r="CS108" s="138"/>
      <c r="CT108" s="138"/>
      <c r="CU108" s="138"/>
      <c r="CV108" s="138"/>
      <c r="CW108" s="138"/>
      <c r="CX108" s="138"/>
      <c r="CY108" s="138"/>
      <c r="CZ108" s="138"/>
      <c r="DA108" s="138"/>
      <c r="DB108" s="138"/>
      <c r="DC108" s="138"/>
      <c r="DD108" s="138"/>
      <c r="DE108" s="138"/>
    </row>
    <row r="109" customFormat="false" ht="15.75" hidden="false" customHeight="true" outlineLevel="0" collapsed="false">
      <c r="A109" s="132"/>
      <c r="B109" s="132"/>
      <c r="C109" s="132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35"/>
      <c r="AW109" s="138"/>
      <c r="AX109" s="138"/>
      <c r="AY109" s="138"/>
      <c r="AZ109" s="138"/>
      <c r="BA109" s="138"/>
      <c r="BB109" s="138"/>
      <c r="BC109" s="138"/>
      <c r="BD109" s="138"/>
      <c r="BE109" s="138"/>
      <c r="BF109" s="138"/>
      <c r="BG109" s="138"/>
      <c r="BH109" s="138"/>
      <c r="BI109" s="138"/>
      <c r="BJ109" s="138"/>
      <c r="BK109" s="138"/>
      <c r="BL109" s="138"/>
      <c r="BM109" s="138"/>
      <c r="BN109" s="138"/>
      <c r="BO109" s="138"/>
      <c r="BP109" s="138"/>
      <c r="BQ109" s="138"/>
      <c r="BR109" s="138"/>
      <c r="BS109" s="138"/>
      <c r="BT109" s="138"/>
      <c r="BU109" s="138"/>
      <c r="BV109" s="138"/>
      <c r="BW109" s="138"/>
      <c r="BX109" s="138"/>
      <c r="BY109" s="138"/>
      <c r="BZ109" s="138"/>
      <c r="CA109" s="138"/>
      <c r="CB109" s="138"/>
      <c r="CC109" s="138"/>
      <c r="CD109" s="138"/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38"/>
      <c r="CQ109" s="138"/>
      <c r="CR109" s="138"/>
      <c r="CS109" s="138"/>
      <c r="CT109" s="138"/>
      <c r="CU109" s="138"/>
      <c r="CV109" s="138"/>
      <c r="CW109" s="138"/>
      <c r="CX109" s="138"/>
      <c r="CY109" s="138"/>
      <c r="CZ109" s="138"/>
      <c r="DA109" s="138"/>
      <c r="DB109" s="138"/>
      <c r="DC109" s="138"/>
      <c r="DD109" s="138"/>
      <c r="DE109" s="138"/>
    </row>
    <row r="110" customFormat="false" ht="15.75" hidden="false" customHeight="true" outlineLevel="0" collapsed="false">
      <c r="A110" s="132"/>
      <c r="B110" s="132"/>
      <c r="C110" s="132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35"/>
      <c r="AW110" s="138"/>
      <c r="AX110" s="138"/>
      <c r="AY110" s="138"/>
      <c r="AZ110" s="138"/>
      <c r="BA110" s="138"/>
      <c r="BB110" s="138"/>
      <c r="BC110" s="138"/>
      <c r="BD110" s="138"/>
      <c r="BE110" s="138"/>
      <c r="BF110" s="138"/>
      <c r="BG110" s="138"/>
      <c r="BH110" s="138"/>
      <c r="BI110" s="138"/>
      <c r="BJ110" s="138"/>
      <c r="BK110" s="138"/>
      <c r="BL110" s="138"/>
      <c r="BM110" s="138"/>
      <c r="BN110" s="138"/>
      <c r="BO110" s="138"/>
      <c r="BP110" s="138"/>
      <c r="BQ110" s="138"/>
      <c r="BR110" s="138"/>
      <c r="BS110" s="138"/>
      <c r="BT110" s="138"/>
      <c r="BU110" s="138"/>
      <c r="BV110" s="138"/>
      <c r="BW110" s="138"/>
      <c r="BX110" s="138"/>
      <c r="BY110" s="138"/>
      <c r="BZ110" s="138"/>
      <c r="CA110" s="138"/>
      <c r="CB110" s="138"/>
      <c r="CC110" s="138"/>
      <c r="CD110" s="138"/>
      <c r="CE110" s="138"/>
      <c r="CF110" s="138"/>
      <c r="CG110" s="138"/>
      <c r="CH110" s="138"/>
      <c r="CI110" s="138"/>
      <c r="CJ110" s="138"/>
      <c r="CK110" s="138"/>
      <c r="CL110" s="138"/>
      <c r="CM110" s="138"/>
      <c r="CN110" s="138"/>
      <c r="CO110" s="138"/>
      <c r="CP110" s="138"/>
      <c r="CQ110" s="138"/>
      <c r="CR110" s="138"/>
      <c r="CS110" s="138"/>
      <c r="CT110" s="138"/>
      <c r="CU110" s="138"/>
      <c r="CV110" s="138"/>
      <c r="CW110" s="138"/>
      <c r="CX110" s="138"/>
      <c r="CY110" s="138"/>
      <c r="CZ110" s="138"/>
      <c r="DA110" s="138"/>
      <c r="DB110" s="138"/>
      <c r="DC110" s="138"/>
      <c r="DD110" s="138"/>
      <c r="DE110" s="138"/>
    </row>
    <row r="111" customFormat="false" ht="15.75" hidden="false" customHeight="true" outlineLevel="0" collapsed="false">
      <c r="A111" s="132"/>
      <c r="B111" s="132"/>
      <c r="C111" s="132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35"/>
      <c r="AW111" s="138"/>
      <c r="AX111" s="138"/>
      <c r="AY111" s="138"/>
      <c r="AZ111" s="138"/>
      <c r="BA111" s="138"/>
      <c r="BB111" s="138"/>
      <c r="BC111" s="138"/>
      <c r="BD111" s="138"/>
      <c r="BE111" s="138"/>
      <c r="BF111" s="138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8"/>
      <c r="BQ111" s="138"/>
      <c r="BR111" s="138"/>
      <c r="BS111" s="138"/>
      <c r="BT111" s="138"/>
      <c r="BU111" s="138"/>
      <c r="BV111" s="138"/>
      <c r="BW111" s="138"/>
      <c r="BX111" s="138"/>
      <c r="BY111" s="138"/>
      <c r="BZ111" s="138"/>
      <c r="CA111" s="138"/>
      <c r="CB111" s="138"/>
      <c r="CC111" s="138"/>
      <c r="CD111" s="138"/>
      <c r="CE111" s="138"/>
      <c r="CF111" s="138"/>
      <c r="CG111" s="138"/>
      <c r="CH111" s="138"/>
      <c r="CI111" s="138"/>
      <c r="CJ111" s="138"/>
      <c r="CK111" s="138"/>
      <c r="CL111" s="138"/>
      <c r="CM111" s="138"/>
      <c r="CN111" s="138"/>
      <c r="CO111" s="138"/>
      <c r="CP111" s="138"/>
      <c r="CQ111" s="138"/>
      <c r="CR111" s="138"/>
      <c r="CS111" s="138"/>
      <c r="CT111" s="138"/>
      <c r="CU111" s="138"/>
      <c r="CV111" s="138"/>
      <c r="CW111" s="138"/>
      <c r="CX111" s="138"/>
      <c r="CY111" s="138"/>
      <c r="CZ111" s="138"/>
      <c r="DA111" s="138"/>
      <c r="DB111" s="138"/>
      <c r="DC111" s="138"/>
      <c r="DD111" s="138"/>
      <c r="DE111" s="138"/>
    </row>
    <row r="112" customFormat="false" ht="15.75" hidden="false" customHeight="true" outlineLevel="0" collapsed="false">
      <c r="A112" s="132"/>
      <c r="B112" s="132"/>
      <c r="C112" s="132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35"/>
      <c r="AW112" s="138"/>
      <c r="AX112" s="138"/>
      <c r="AY112" s="138"/>
      <c r="AZ112" s="138"/>
      <c r="BA112" s="138"/>
      <c r="BB112" s="138"/>
      <c r="BC112" s="138"/>
      <c r="BD112" s="138"/>
      <c r="BE112" s="138"/>
      <c r="BF112" s="138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138"/>
      <c r="BS112" s="138"/>
      <c r="BT112" s="138"/>
      <c r="BU112" s="138"/>
      <c r="BV112" s="138"/>
      <c r="BW112" s="138"/>
      <c r="BX112" s="138"/>
      <c r="BY112" s="138"/>
      <c r="BZ112" s="138"/>
      <c r="CA112" s="138"/>
      <c r="CB112" s="138"/>
      <c r="CC112" s="138"/>
      <c r="CD112" s="138"/>
      <c r="CE112" s="138"/>
      <c r="CF112" s="138"/>
      <c r="CG112" s="138"/>
      <c r="CH112" s="138"/>
      <c r="CI112" s="138"/>
      <c r="CJ112" s="138"/>
      <c r="CK112" s="138"/>
      <c r="CL112" s="138"/>
      <c r="CM112" s="138"/>
      <c r="CN112" s="138"/>
      <c r="CO112" s="138"/>
      <c r="CP112" s="138"/>
      <c r="CQ112" s="138"/>
      <c r="CR112" s="138"/>
      <c r="CS112" s="138"/>
      <c r="CT112" s="138"/>
      <c r="CU112" s="138"/>
      <c r="CV112" s="138"/>
      <c r="CW112" s="138"/>
      <c r="CX112" s="138"/>
      <c r="CY112" s="138"/>
      <c r="CZ112" s="138"/>
      <c r="DA112" s="138"/>
      <c r="DB112" s="138"/>
      <c r="DC112" s="138"/>
      <c r="DD112" s="138"/>
      <c r="DE112" s="138"/>
    </row>
    <row r="113" customFormat="false" ht="15.75" hidden="false" customHeight="true" outlineLevel="0" collapsed="false">
      <c r="A113" s="132"/>
      <c r="B113" s="132"/>
      <c r="C113" s="132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35"/>
      <c r="AW113" s="138"/>
      <c r="AX113" s="138"/>
      <c r="AY113" s="138"/>
      <c r="AZ113" s="138"/>
      <c r="BA113" s="138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138"/>
      <c r="BS113" s="138"/>
      <c r="BT113" s="138"/>
      <c r="BU113" s="138"/>
      <c r="BV113" s="138"/>
      <c r="BW113" s="138"/>
      <c r="BX113" s="138"/>
      <c r="BY113" s="138"/>
      <c r="BZ113" s="138"/>
      <c r="CA113" s="138"/>
      <c r="CB113" s="138"/>
      <c r="CC113" s="138"/>
      <c r="CD113" s="138"/>
      <c r="CE113" s="138"/>
      <c r="CF113" s="138"/>
      <c r="CG113" s="138"/>
      <c r="CH113" s="138"/>
      <c r="CI113" s="138"/>
      <c r="CJ113" s="138"/>
      <c r="CK113" s="138"/>
      <c r="CL113" s="138"/>
      <c r="CM113" s="138"/>
      <c r="CN113" s="138"/>
      <c r="CO113" s="138"/>
      <c r="CP113" s="138"/>
      <c r="CQ113" s="138"/>
      <c r="CR113" s="138"/>
      <c r="CS113" s="138"/>
      <c r="CT113" s="138"/>
      <c r="CU113" s="138"/>
      <c r="CV113" s="138"/>
      <c r="CW113" s="138"/>
      <c r="CX113" s="138"/>
      <c r="CY113" s="138"/>
      <c r="CZ113" s="138"/>
      <c r="DA113" s="138"/>
      <c r="DB113" s="138"/>
      <c r="DC113" s="138"/>
      <c r="DD113" s="138"/>
      <c r="DE113" s="138"/>
    </row>
    <row r="114" customFormat="false" ht="15.75" hidden="false" customHeight="true" outlineLevel="0" collapsed="false">
      <c r="A114" s="132"/>
      <c r="B114" s="132"/>
      <c r="C114" s="132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35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8"/>
      <c r="BU114" s="138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/>
      <c r="CV114" s="138"/>
      <c r="CW114" s="138"/>
      <c r="CX114" s="138"/>
      <c r="CY114" s="138"/>
      <c r="CZ114" s="138"/>
      <c r="DA114" s="138"/>
      <c r="DB114" s="138"/>
      <c r="DC114" s="138"/>
      <c r="DD114" s="138"/>
      <c r="DE114" s="138"/>
    </row>
    <row r="115" customFormat="false" ht="15.75" hidden="false" customHeight="true" outlineLevel="0" collapsed="false">
      <c r="A115" s="132"/>
      <c r="B115" s="132"/>
      <c r="C115" s="132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35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</row>
    <row r="116" customFormat="false" ht="15.75" hidden="false" customHeight="true" outlineLevel="0" collapsed="false">
      <c r="A116" s="132"/>
      <c r="B116" s="132"/>
      <c r="C116" s="132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35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</row>
    <row r="117" customFormat="false" ht="15.75" hidden="false" customHeight="true" outlineLevel="0" collapsed="false">
      <c r="A117" s="132"/>
      <c r="B117" s="132"/>
      <c r="C117" s="132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35"/>
      <c r="AW117" s="138"/>
      <c r="AX117" s="138"/>
      <c r="AY117" s="138"/>
      <c r="AZ117" s="138"/>
      <c r="BA117" s="138"/>
      <c r="BB117" s="138"/>
      <c r="BC117" s="138"/>
      <c r="BD117" s="138"/>
      <c r="BE117" s="138"/>
      <c r="BF117" s="138"/>
      <c r="BG117" s="138"/>
      <c r="BH117" s="138"/>
      <c r="BI117" s="138"/>
      <c r="BJ117" s="138"/>
      <c r="BK117" s="138"/>
      <c r="BL117" s="138"/>
      <c r="BM117" s="138"/>
      <c r="BN117" s="138"/>
      <c r="BO117" s="138"/>
      <c r="BP117" s="138"/>
      <c r="BQ117" s="138"/>
      <c r="BR117" s="138"/>
      <c r="BS117" s="138"/>
      <c r="BT117" s="138"/>
      <c r="BU117" s="138"/>
      <c r="BV117" s="138"/>
      <c r="BW117" s="138"/>
      <c r="BX117" s="138"/>
      <c r="BY117" s="138"/>
      <c r="BZ117" s="138"/>
      <c r="CA117" s="138"/>
      <c r="CB117" s="138"/>
      <c r="CC117" s="138"/>
      <c r="CD117" s="138"/>
      <c r="CE117" s="138"/>
      <c r="CF117" s="138"/>
      <c r="CG117" s="138"/>
      <c r="CH117" s="138"/>
      <c r="CI117" s="138"/>
      <c r="CJ117" s="138"/>
      <c r="CK117" s="138"/>
      <c r="CL117" s="138"/>
      <c r="CM117" s="138"/>
      <c r="CN117" s="138"/>
      <c r="CO117" s="138"/>
      <c r="CP117" s="138"/>
      <c r="CQ117" s="138"/>
      <c r="CR117" s="138"/>
      <c r="CS117" s="138"/>
      <c r="CT117" s="138"/>
      <c r="CU117" s="138"/>
      <c r="CV117" s="138"/>
      <c r="CW117" s="138"/>
      <c r="CX117" s="138"/>
      <c r="CY117" s="138"/>
      <c r="CZ117" s="138"/>
      <c r="DA117" s="138"/>
      <c r="DB117" s="138"/>
      <c r="DC117" s="138"/>
      <c r="DD117" s="138"/>
      <c r="DE117" s="138"/>
    </row>
    <row r="118" customFormat="false" ht="15.75" hidden="false" customHeight="true" outlineLevel="0" collapsed="false">
      <c r="A118" s="132"/>
      <c r="B118" s="132"/>
      <c r="C118" s="132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35"/>
      <c r="AW118" s="138"/>
      <c r="AX118" s="138"/>
      <c r="AY118" s="138"/>
      <c r="AZ118" s="138"/>
      <c r="BA118" s="138"/>
      <c r="BB118" s="138"/>
      <c r="BC118" s="138"/>
      <c r="BD118" s="138"/>
      <c r="BE118" s="138"/>
      <c r="BF118" s="138"/>
      <c r="BG118" s="138"/>
      <c r="BH118" s="138"/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8"/>
      <c r="BU118" s="138"/>
      <c r="BV118" s="138"/>
      <c r="BW118" s="138"/>
      <c r="BX118" s="138"/>
      <c r="BY118" s="138"/>
      <c r="BZ118" s="138"/>
      <c r="CA118" s="138"/>
      <c r="CB118" s="138"/>
      <c r="CC118" s="138"/>
      <c r="CD118" s="138"/>
      <c r="CE118" s="138"/>
      <c r="CF118" s="138"/>
      <c r="CG118" s="138"/>
      <c r="CH118" s="138"/>
      <c r="CI118" s="138"/>
      <c r="CJ118" s="138"/>
      <c r="CK118" s="138"/>
      <c r="CL118" s="138"/>
      <c r="CM118" s="138"/>
      <c r="CN118" s="138"/>
      <c r="CO118" s="138"/>
      <c r="CP118" s="138"/>
      <c r="CQ118" s="138"/>
      <c r="CR118" s="138"/>
      <c r="CS118" s="138"/>
      <c r="CT118" s="138"/>
      <c r="CU118" s="138"/>
      <c r="CV118" s="138"/>
      <c r="CW118" s="138"/>
      <c r="CX118" s="138"/>
      <c r="CY118" s="138"/>
      <c r="CZ118" s="138"/>
      <c r="DA118" s="138"/>
      <c r="DB118" s="138"/>
      <c r="DC118" s="138"/>
      <c r="DD118" s="138"/>
      <c r="DE118" s="138"/>
    </row>
    <row r="119" customFormat="false" ht="15.75" hidden="false" customHeight="true" outlineLevel="0" collapsed="false">
      <c r="A119" s="132"/>
      <c r="B119" s="132"/>
      <c r="C119" s="132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35"/>
      <c r="AW119" s="138"/>
      <c r="AX119" s="138"/>
      <c r="AY119" s="138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138"/>
      <c r="BW119" s="138"/>
      <c r="BX119" s="138"/>
      <c r="BY119" s="138"/>
      <c r="BZ119" s="138"/>
      <c r="CA119" s="138"/>
      <c r="CB119" s="138"/>
      <c r="CC119" s="138"/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38"/>
      <c r="CQ119" s="138"/>
      <c r="CR119" s="138"/>
      <c r="CS119" s="138"/>
      <c r="CT119" s="138"/>
      <c r="CU119" s="138"/>
      <c r="CV119" s="138"/>
      <c r="CW119" s="138"/>
      <c r="CX119" s="138"/>
      <c r="CY119" s="138"/>
      <c r="CZ119" s="138"/>
      <c r="DA119" s="138"/>
      <c r="DB119" s="138"/>
      <c r="DC119" s="138"/>
      <c r="DD119" s="138"/>
      <c r="DE119" s="138"/>
    </row>
    <row r="120" customFormat="false" ht="15.75" hidden="false" customHeight="true" outlineLevel="0" collapsed="false">
      <c r="A120" s="132"/>
      <c r="B120" s="132"/>
      <c r="C120" s="132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35"/>
      <c r="AW120" s="138"/>
      <c r="AX120" s="138"/>
      <c r="AY120" s="138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138"/>
      <c r="BW120" s="138"/>
      <c r="BX120" s="138"/>
      <c r="BY120" s="138"/>
      <c r="BZ120" s="138"/>
      <c r="CA120" s="138"/>
      <c r="CB120" s="138"/>
      <c r="CC120" s="138"/>
      <c r="CD120" s="138"/>
      <c r="CE120" s="138"/>
      <c r="CF120" s="138"/>
      <c r="CG120" s="138"/>
      <c r="CH120" s="138"/>
      <c r="CI120" s="138"/>
      <c r="CJ120" s="138"/>
      <c r="CK120" s="138"/>
      <c r="CL120" s="138"/>
      <c r="CM120" s="138"/>
      <c r="CN120" s="138"/>
      <c r="CO120" s="138"/>
      <c r="CP120" s="138"/>
      <c r="CQ120" s="138"/>
      <c r="CR120" s="138"/>
      <c r="CS120" s="138"/>
      <c r="CT120" s="138"/>
      <c r="CU120" s="138"/>
      <c r="CV120" s="138"/>
      <c r="CW120" s="138"/>
      <c r="CX120" s="138"/>
      <c r="CY120" s="138"/>
      <c r="CZ120" s="138"/>
      <c r="DA120" s="138"/>
      <c r="DB120" s="138"/>
      <c r="DC120" s="138"/>
      <c r="DD120" s="138"/>
      <c r="DE120" s="138"/>
    </row>
    <row r="121" customFormat="false" ht="15.75" hidden="false" customHeight="true" outlineLevel="0" collapsed="false">
      <c r="A121" s="132"/>
      <c r="B121" s="132"/>
      <c r="C121" s="132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35"/>
      <c r="AW121" s="138"/>
      <c r="AX121" s="138"/>
      <c r="AY121" s="138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38"/>
      <c r="DB121" s="138"/>
      <c r="DC121" s="138"/>
      <c r="DD121" s="138"/>
      <c r="DE121" s="138"/>
    </row>
    <row r="122" customFormat="false" ht="15.75" hidden="false" customHeight="true" outlineLevel="0" collapsed="false">
      <c r="A122" s="132"/>
      <c r="B122" s="132"/>
      <c r="C122" s="132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35"/>
      <c r="AW122" s="138"/>
      <c r="AX122" s="138"/>
      <c r="AY122" s="138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138"/>
      <c r="BW122" s="138"/>
      <c r="BX122" s="138"/>
      <c r="BY122" s="138"/>
      <c r="BZ122" s="138"/>
      <c r="CA122" s="138"/>
      <c r="CB122" s="138"/>
      <c r="CC122" s="138"/>
      <c r="CD122" s="138"/>
      <c r="CE122" s="138"/>
      <c r="CF122" s="138"/>
      <c r="CG122" s="138"/>
      <c r="CH122" s="138"/>
      <c r="CI122" s="138"/>
      <c r="CJ122" s="138"/>
      <c r="CK122" s="138"/>
      <c r="CL122" s="138"/>
      <c r="CM122" s="138"/>
      <c r="CN122" s="138"/>
      <c r="CO122" s="138"/>
      <c r="CP122" s="138"/>
      <c r="CQ122" s="138"/>
      <c r="CR122" s="138"/>
      <c r="CS122" s="138"/>
      <c r="CT122" s="138"/>
      <c r="CU122" s="138"/>
      <c r="CV122" s="138"/>
      <c r="CW122" s="138"/>
      <c r="CX122" s="138"/>
      <c r="CY122" s="138"/>
      <c r="CZ122" s="138"/>
      <c r="DA122" s="138"/>
      <c r="DB122" s="138"/>
      <c r="DC122" s="138"/>
      <c r="DD122" s="138"/>
      <c r="DE122" s="138"/>
    </row>
    <row r="123" customFormat="false" ht="15.75" hidden="false" customHeight="true" outlineLevel="0" collapsed="false">
      <c r="A123" s="132"/>
      <c r="B123" s="132"/>
      <c r="C123" s="132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35"/>
      <c r="AW123" s="138"/>
      <c r="AX123" s="138"/>
      <c r="AY123" s="138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138"/>
      <c r="BW123" s="138"/>
      <c r="BX123" s="138"/>
      <c r="BY123" s="138"/>
      <c r="BZ123" s="138"/>
      <c r="CA123" s="138"/>
      <c r="CB123" s="138"/>
      <c r="CC123" s="138"/>
      <c r="CD123" s="138"/>
      <c r="CE123" s="138"/>
      <c r="CF123" s="138"/>
      <c r="CG123" s="138"/>
      <c r="CH123" s="138"/>
      <c r="CI123" s="138"/>
      <c r="CJ123" s="138"/>
      <c r="CK123" s="138"/>
      <c r="CL123" s="138"/>
      <c r="CM123" s="138"/>
      <c r="CN123" s="138"/>
      <c r="CO123" s="138"/>
      <c r="CP123" s="138"/>
      <c r="CQ123" s="138"/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8"/>
      <c r="DB123" s="138"/>
      <c r="DC123" s="138"/>
      <c r="DD123" s="138"/>
      <c r="DE123" s="138"/>
    </row>
    <row r="124" customFormat="false" ht="15.75" hidden="false" customHeight="true" outlineLevel="0" collapsed="false">
      <c r="A124" s="132"/>
      <c r="B124" s="132"/>
      <c r="C124" s="132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35"/>
      <c r="AW124" s="138"/>
      <c r="AX124" s="138"/>
      <c r="AY124" s="138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138"/>
      <c r="BW124" s="138"/>
      <c r="BX124" s="138"/>
      <c r="BY124" s="138"/>
      <c r="BZ124" s="138"/>
      <c r="CA124" s="138"/>
      <c r="CB124" s="138"/>
      <c r="CC124" s="138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38"/>
      <c r="CQ124" s="138"/>
      <c r="CR124" s="138"/>
      <c r="CS124" s="138"/>
      <c r="CT124" s="138"/>
      <c r="CU124" s="138"/>
      <c r="CV124" s="138"/>
      <c r="CW124" s="138"/>
      <c r="CX124" s="138"/>
      <c r="CY124" s="138"/>
      <c r="CZ124" s="138"/>
      <c r="DA124" s="138"/>
      <c r="DB124" s="138"/>
      <c r="DC124" s="138"/>
      <c r="DD124" s="138"/>
      <c r="DE124" s="138"/>
    </row>
    <row r="125" customFormat="false" ht="15.75" hidden="false" customHeight="true" outlineLevel="0" collapsed="false">
      <c r="A125" s="132"/>
      <c r="B125" s="132"/>
      <c r="C125" s="132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35"/>
      <c r="AW125" s="138"/>
      <c r="AX125" s="138"/>
      <c r="AY125" s="138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8"/>
      <c r="BR125" s="138"/>
      <c r="BS125" s="138"/>
      <c r="BT125" s="138"/>
      <c r="BU125" s="138"/>
      <c r="BV125" s="138"/>
      <c r="BW125" s="138"/>
      <c r="BX125" s="138"/>
      <c r="BY125" s="138"/>
      <c r="BZ125" s="138"/>
      <c r="CA125" s="138"/>
      <c r="CB125" s="138"/>
      <c r="CC125" s="138"/>
      <c r="CD125" s="138"/>
      <c r="CE125" s="138"/>
      <c r="CF125" s="138"/>
      <c r="CG125" s="138"/>
      <c r="CH125" s="138"/>
      <c r="CI125" s="138"/>
      <c r="CJ125" s="138"/>
      <c r="CK125" s="138"/>
      <c r="CL125" s="138"/>
      <c r="CM125" s="138"/>
      <c r="CN125" s="138"/>
      <c r="CO125" s="138"/>
      <c r="CP125" s="138"/>
      <c r="CQ125" s="138"/>
      <c r="CR125" s="138"/>
      <c r="CS125" s="138"/>
      <c r="CT125" s="138"/>
      <c r="CU125" s="138"/>
      <c r="CV125" s="138"/>
      <c r="CW125" s="138"/>
      <c r="CX125" s="138"/>
      <c r="CY125" s="138"/>
      <c r="CZ125" s="138"/>
      <c r="DA125" s="138"/>
      <c r="DB125" s="138"/>
      <c r="DC125" s="138"/>
      <c r="DD125" s="138"/>
      <c r="DE125" s="138"/>
    </row>
    <row r="126" customFormat="false" ht="15.75" hidden="false" customHeight="true" outlineLevel="0" collapsed="false">
      <c r="A126" s="132"/>
      <c r="B126" s="132"/>
      <c r="C126" s="132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35"/>
      <c r="AW126" s="138"/>
      <c r="AX126" s="138"/>
      <c r="AY126" s="138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138"/>
      <c r="BW126" s="138"/>
      <c r="BX126" s="138"/>
      <c r="BY126" s="138"/>
      <c r="BZ126" s="138"/>
      <c r="CA126" s="138"/>
      <c r="CB126" s="138"/>
      <c r="CC126" s="138"/>
      <c r="CD126" s="138"/>
      <c r="CE126" s="138"/>
      <c r="CF126" s="138"/>
      <c r="CG126" s="138"/>
      <c r="CH126" s="138"/>
      <c r="CI126" s="138"/>
      <c r="CJ126" s="138"/>
      <c r="CK126" s="138"/>
      <c r="CL126" s="138"/>
      <c r="CM126" s="138"/>
      <c r="CN126" s="138"/>
      <c r="CO126" s="138"/>
      <c r="CP126" s="138"/>
      <c r="CQ126" s="138"/>
      <c r="CR126" s="138"/>
      <c r="CS126" s="138"/>
      <c r="CT126" s="138"/>
      <c r="CU126" s="138"/>
      <c r="CV126" s="138"/>
      <c r="CW126" s="138"/>
      <c r="CX126" s="138"/>
      <c r="CY126" s="138"/>
      <c r="CZ126" s="138"/>
      <c r="DA126" s="138"/>
      <c r="DB126" s="138"/>
      <c r="DC126" s="138"/>
      <c r="DD126" s="138"/>
      <c r="DE126" s="138"/>
    </row>
    <row r="127" customFormat="false" ht="15.75" hidden="false" customHeight="true" outlineLevel="0" collapsed="false">
      <c r="A127" s="132"/>
      <c r="B127" s="132"/>
      <c r="C127" s="132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35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138"/>
      <c r="BW127" s="138"/>
      <c r="BX127" s="138"/>
      <c r="BY127" s="138"/>
      <c r="BZ127" s="138"/>
      <c r="CA127" s="138"/>
      <c r="CB127" s="138"/>
      <c r="CC127" s="138"/>
      <c r="CD127" s="138"/>
      <c r="CE127" s="138"/>
      <c r="CF127" s="138"/>
      <c r="CG127" s="138"/>
      <c r="CH127" s="138"/>
      <c r="CI127" s="138"/>
      <c r="CJ127" s="138"/>
      <c r="CK127" s="138"/>
      <c r="CL127" s="138"/>
      <c r="CM127" s="138"/>
      <c r="CN127" s="138"/>
      <c r="CO127" s="138"/>
      <c r="CP127" s="138"/>
      <c r="CQ127" s="138"/>
      <c r="CR127" s="138"/>
      <c r="CS127" s="138"/>
      <c r="CT127" s="138"/>
      <c r="CU127" s="138"/>
      <c r="CV127" s="138"/>
      <c r="CW127" s="138"/>
      <c r="CX127" s="138"/>
      <c r="CY127" s="138"/>
      <c r="CZ127" s="138"/>
      <c r="DA127" s="138"/>
      <c r="DB127" s="138"/>
      <c r="DC127" s="138"/>
      <c r="DD127" s="138"/>
      <c r="DE127" s="138"/>
    </row>
    <row r="128" customFormat="false" ht="15.75" hidden="false" customHeight="true" outlineLevel="0" collapsed="false">
      <c r="A128" s="132"/>
      <c r="B128" s="132"/>
      <c r="C128" s="132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35"/>
      <c r="AW128" s="138"/>
      <c r="AX128" s="138"/>
      <c r="AY128" s="138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38"/>
      <c r="BY128" s="138"/>
      <c r="BZ128" s="138"/>
      <c r="CA128" s="138"/>
      <c r="CB128" s="138"/>
      <c r="CC128" s="138"/>
      <c r="CD128" s="138"/>
      <c r="CE128" s="138"/>
      <c r="CF128" s="138"/>
      <c r="CG128" s="138"/>
      <c r="CH128" s="138"/>
      <c r="CI128" s="138"/>
      <c r="CJ128" s="138"/>
      <c r="CK128" s="138"/>
      <c r="CL128" s="138"/>
      <c r="CM128" s="138"/>
      <c r="CN128" s="138"/>
      <c r="CO128" s="138"/>
      <c r="CP128" s="138"/>
      <c r="CQ128" s="138"/>
      <c r="CR128" s="138"/>
      <c r="CS128" s="138"/>
      <c r="CT128" s="138"/>
      <c r="CU128" s="138"/>
      <c r="CV128" s="138"/>
      <c r="CW128" s="138"/>
      <c r="CX128" s="138"/>
      <c r="CY128" s="138"/>
      <c r="CZ128" s="138"/>
      <c r="DA128" s="138"/>
      <c r="DB128" s="138"/>
      <c r="DC128" s="138"/>
      <c r="DD128" s="138"/>
      <c r="DE128" s="138"/>
    </row>
    <row r="129" customFormat="false" ht="15.75" hidden="false" customHeight="true" outlineLevel="0" collapsed="false">
      <c r="A129" s="132"/>
      <c r="B129" s="132"/>
      <c r="C129" s="132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35"/>
      <c r="AW129" s="138"/>
      <c r="AX129" s="138"/>
      <c r="AY129" s="138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8"/>
      <c r="BR129" s="138"/>
      <c r="BS129" s="138"/>
      <c r="BT129" s="138"/>
      <c r="BU129" s="138"/>
      <c r="BV129" s="138"/>
      <c r="BW129" s="138"/>
      <c r="BX129" s="138"/>
      <c r="BY129" s="138"/>
      <c r="BZ129" s="138"/>
      <c r="CA129" s="138"/>
      <c r="CB129" s="138"/>
      <c r="CC129" s="138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38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</row>
    <row r="130" customFormat="false" ht="15.75" hidden="false" customHeight="true" outlineLevel="0" collapsed="false">
      <c r="A130" s="132"/>
      <c r="B130" s="132"/>
      <c r="C130" s="132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35"/>
      <c r="AW130" s="138"/>
      <c r="AX130" s="138"/>
      <c r="AY130" s="138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138"/>
      <c r="BW130" s="138"/>
      <c r="BX130" s="138"/>
      <c r="BY130" s="138"/>
      <c r="BZ130" s="138"/>
      <c r="CA130" s="138"/>
      <c r="CB130" s="138"/>
      <c r="CC130" s="138"/>
      <c r="CD130" s="138"/>
      <c r="CE130" s="138"/>
      <c r="CF130" s="138"/>
      <c r="CG130" s="138"/>
      <c r="CH130" s="138"/>
      <c r="CI130" s="138"/>
      <c r="CJ130" s="138"/>
      <c r="CK130" s="138"/>
      <c r="CL130" s="138"/>
      <c r="CM130" s="138"/>
      <c r="CN130" s="138"/>
      <c r="CO130" s="138"/>
      <c r="CP130" s="138"/>
      <c r="CQ130" s="138"/>
      <c r="CR130" s="138"/>
      <c r="CS130" s="138"/>
      <c r="CT130" s="138"/>
      <c r="CU130" s="138"/>
      <c r="CV130" s="138"/>
      <c r="CW130" s="138"/>
      <c r="CX130" s="138"/>
      <c r="CY130" s="138"/>
      <c r="CZ130" s="138"/>
      <c r="DA130" s="138"/>
      <c r="DB130" s="138"/>
      <c r="DC130" s="138"/>
      <c r="DD130" s="138"/>
      <c r="DE130" s="138"/>
    </row>
    <row r="131" customFormat="false" ht="15.75" hidden="false" customHeight="true" outlineLevel="0" collapsed="false">
      <c r="A131" s="132"/>
      <c r="B131" s="132"/>
      <c r="C131" s="132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35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138"/>
      <c r="BW131" s="138"/>
      <c r="BX131" s="138"/>
      <c r="BY131" s="138"/>
      <c r="BZ131" s="138"/>
      <c r="CA131" s="138"/>
      <c r="CB131" s="138"/>
      <c r="CC131" s="138"/>
      <c r="CD131" s="138"/>
      <c r="CE131" s="138"/>
      <c r="CF131" s="138"/>
      <c r="CG131" s="138"/>
      <c r="CH131" s="138"/>
      <c r="CI131" s="138"/>
      <c r="CJ131" s="138"/>
      <c r="CK131" s="138"/>
      <c r="CL131" s="138"/>
      <c r="CM131" s="138"/>
      <c r="CN131" s="138"/>
      <c r="CO131" s="138"/>
      <c r="CP131" s="138"/>
      <c r="CQ131" s="138"/>
      <c r="CR131" s="138"/>
      <c r="CS131" s="138"/>
      <c r="CT131" s="138"/>
      <c r="CU131" s="138"/>
      <c r="CV131" s="138"/>
      <c r="CW131" s="138"/>
      <c r="CX131" s="138"/>
      <c r="CY131" s="138"/>
      <c r="CZ131" s="138"/>
      <c r="DA131" s="138"/>
      <c r="DB131" s="138"/>
      <c r="DC131" s="138"/>
      <c r="DD131" s="138"/>
      <c r="DE131" s="138"/>
    </row>
    <row r="132" customFormat="false" ht="15.75" hidden="false" customHeight="true" outlineLevel="0" collapsed="false">
      <c r="A132" s="132"/>
      <c r="B132" s="132"/>
      <c r="C132" s="132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35"/>
      <c r="AW132" s="138"/>
      <c r="AX132" s="138"/>
      <c r="AY132" s="138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138"/>
      <c r="BW132" s="138"/>
      <c r="BX132" s="138"/>
      <c r="BY132" s="138"/>
      <c r="BZ132" s="138"/>
      <c r="CA132" s="138"/>
      <c r="CB132" s="138"/>
      <c r="CC132" s="138"/>
      <c r="CD132" s="138"/>
      <c r="CE132" s="138"/>
      <c r="CF132" s="138"/>
      <c r="CG132" s="138"/>
      <c r="CH132" s="138"/>
      <c r="CI132" s="138"/>
      <c r="CJ132" s="138"/>
      <c r="CK132" s="138"/>
      <c r="CL132" s="138"/>
      <c r="CM132" s="138"/>
      <c r="CN132" s="138"/>
      <c r="CO132" s="138"/>
      <c r="CP132" s="138"/>
      <c r="CQ132" s="138"/>
      <c r="CR132" s="138"/>
      <c r="CS132" s="138"/>
      <c r="CT132" s="138"/>
      <c r="CU132" s="138"/>
      <c r="CV132" s="138"/>
      <c r="CW132" s="138"/>
      <c r="CX132" s="138"/>
      <c r="CY132" s="138"/>
      <c r="CZ132" s="138"/>
      <c r="DA132" s="138"/>
      <c r="DB132" s="138"/>
      <c r="DC132" s="138"/>
      <c r="DD132" s="138"/>
      <c r="DE132" s="138"/>
    </row>
    <row r="133" customFormat="false" ht="15.75" hidden="false" customHeight="true" outlineLevel="0" collapsed="false">
      <c r="A133" s="132"/>
      <c r="B133" s="132"/>
      <c r="C133" s="132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35"/>
      <c r="AW133" s="138"/>
      <c r="AX133" s="138"/>
      <c r="AY133" s="138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138"/>
      <c r="BW133" s="138"/>
      <c r="BX133" s="138"/>
      <c r="BY133" s="138"/>
      <c r="BZ133" s="138"/>
      <c r="CA133" s="138"/>
      <c r="CB133" s="138"/>
      <c r="CC133" s="138"/>
      <c r="CD133" s="138"/>
      <c r="CE133" s="138"/>
      <c r="CF133" s="138"/>
      <c r="CG133" s="138"/>
      <c r="CH133" s="138"/>
      <c r="CI133" s="138"/>
      <c r="CJ133" s="138"/>
      <c r="CK133" s="138"/>
      <c r="CL133" s="138"/>
      <c r="CM133" s="138"/>
      <c r="CN133" s="138"/>
      <c r="CO133" s="138"/>
      <c r="CP133" s="138"/>
      <c r="CQ133" s="138"/>
      <c r="CR133" s="138"/>
      <c r="CS133" s="138"/>
      <c r="CT133" s="138"/>
      <c r="CU133" s="138"/>
      <c r="CV133" s="138"/>
      <c r="CW133" s="138"/>
      <c r="CX133" s="138"/>
      <c r="CY133" s="138"/>
      <c r="CZ133" s="138"/>
      <c r="DA133" s="138"/>
      <c r="DB133" s="138"/>
      <c r="DC133" s="138"/>
      <c r="DD133" s="138"/>
      <c r="DE133" s="138"/>
    </row>
    <row r="134" customFormat="false" ht="15.75" hidden="false" customHeight="true" outlineLevel="0" collapsed="false">
      <c r="A134" s="132"/>
      <c r="B134" s="132"/>
      <c r="C134" s="132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35"/>
      <c r="AW134" s="138"/>
      <c r="AX134" s="138"/>
      <c r="AY134" s="138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8"/>
      <c r="BR134" s="138"/>
      <c r="BS134" s="138"/>
      <c r="BT134" s="138"/>
      <c r="BU134" s="138"/>
      <c r="BV134" s="138"/>
      <c r="BW134" s="138"/>
      <c r="BX134" s="138"/>
      <c r="BY134" s="138"/>
      <c r="BZ134" s="138"/>
      <c r="CA134" s="138"/>
      <c r="CB134" s="138"/>
      <c r="CC134" s="138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38"/>
      <c r="CQ134" s="138"/>
      <c r="CR134" s="138"/>
      <c r="CS134" s="138"/>
      <c r="CT134" s="138"/>
      <c r="CU134" s="138"/>
      <c r="CV134" s="138"/>
      <c r="CW134" s="138"/>
      <c r="CX134" s="138"/>
      <c r="CY134" s="138"/>
      <c r="CZ134" s="138"/>
      <c r="DA134" s="138"/>
      <c r="DB134" s="138"/>
      <c r="DC134" s="138"/>
      <c r="DD134" s="138"/>
      <c r="DE134" s="138"/>
    </row>
    <row r="135" customFormat="false" ht="15.75" hidden="false" customHeight="true" outlineLevel="0" collapsed="false">
      <c r="A135" s="132"/>
      <c r="B135" s="132"/>
      <c r="C135" s="132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35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38"/>
      <c r="CG135" s="138"/>
      <c r="CH135" s="138"/>
      <c r="CI135" s="138"/>
      <c r="CJ135" s="138"/>
      <c r="CK135" s="138"/>
      <c r="CL135" s="138"/>
      <c r="CM135" s="138"/>
      <c r="CN135" s="138"/>
      <c r="CO135" s="138"/>
      <c r="CP135" s="138"/>
      <c r="CQ135" s="138"/>
      <c r="CR135" s="138"/>
      <c r="CS135" s="138"/>
      <c r="CT135" s="138"/>
      <c r="CU135" s="138"/>
      <c r="CV135" s="138"/>
      <c r="CW135" s="138"/>
      <c r="CX135" s="138"/>
      <c r="CY135" s="138"/>
      <c r="CZ135" s="138"/>
      <c r="DA135" s="138"/>
      <c r="DB135" s="138"/>
      <c r="DC135" s="138"/>
      <c r="DD135" s="138"/>
      <c r="DE135" s="138"/>
    </row>
    <row r="136" customFormat="false" ht="15.75" hidden="false" customHeight="true" outlineLevel="0" collapsed="false">
      <c r="A136" s="132"/>
      <c r="B136" s="132"/>
      <c r="C136" s="132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35"/>
      <c r="AW136" s="138"/>
      <c r="AX136" s="138"/>
      <c r="AY136" s="138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8"/>
      <c r="BR136" s="138"/>
      <c r="BS136" s="138"/>
      <c r="BT136" s="138"/>
      <c r="BU136" s="138"/>
      <c r="BV136" s="138"/>
      <c r="BW136" s="138"/>
      <c r="BX136" s="138"/>
      <c r="BY136" s="138"/>
      <c r="BZ136" s="138"/>
      <c r="CA136" s="138"/>
      <c r="CB136" s="138"/>
      <c r="CC136" s="138"/>
      <c r="CD136" s="138"/>
      <c r="CE136" s="138"/>
      <c r="CF136" s="138"/>
      <c r="CG136" s="138"/>
      <c r="CH136" s="138"/>
      <c r="CI136" s="138"/>
      <c r="CJ136" s="138"/>
      <c r="CK136" s="138"/>
      <c r="CL136" s="138"/>
      <c r="CM136" s="138"/>
      <c r="CN136" s="138"/>
      <c r="CO136" s="138"/>
      <c r="CP136" s="138"/>
      <c r="CQ136" s="138"/>
      <c r="CR136" s="138"/>
      <c r="CS136" s="138"/>
      <c r="CT136" s="138"/>
      <c r="CU136" s="138"/>
      <c r="CV136" s="138"/>
      <c r="CW136" s="138"/>
      <c r="CX136" s="138"/>
      <c r="CY136" s="138"/>
      <c r="CZ136" s="138"/>
      <c r="DA136" s="138"/>
      <c r="DB136" s="138"/>
      <c r="DC136" s="138"/>
      <c r="DD136" s="138"/>
      <c r="DE136" s="138"/>
    </row>
    <row r="137" customFormat="false" ht="15.75" hidden="false" customHeight="true" outlineLevel="0" collapsed="false">
      <c r="A137" s="132"/>
      <c r="B137" s="132"/>
      <c r="C137" s="132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35"/>
      <c r="AW137" s="138"/>
      <c r="AX137" s="138"/>
      <c r="AY137" s="138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8"/>
      <c r="BR137" s="138"/>
      <c r="BS137" s="138"/>
      <c r="BT137" s="138"/>
      <c r="BU137" s="138"/>
      <c r="BV137" s="138"/>
      <c r="BW137" s="138"/>
      <c r="BX137" s="138"/>
      <c r="BY137" s="138"/>
      <c r="BZ137" s="138"/>
      <c r="CA137" s="138"/>
      <c r="CB137" s="138"/>
      <c r="CC137" s="138"/>
      <c r="CD137" s="138"/>
      <c r="CE137" s="138"/>
      <c r="CF137" s="138"/>
      <c r="CG137" s="138"/>
      <c r="CH137" s="138"/>
      <c r="CI137" s="138"/>
      <c r="CJ137" s="138"/>
      <c r="CK137" s="138"/>
      <c r="CL137" s="138"/>
      <c r="CM137" s="138"/>
      <c r="CN137" s="138"/>
      <c r="CO137" s="138"/>
      <c r="CP137" s="138"/>
      <c r="CQ137" s="138"/>
      <c r="CR137" s="138"/>
      <c r="CS137" s="138"/>
      <c r="CT137" s="138"/>
      <c r="CU137" s="138"/>
      <c r="CV137" s="138"/>
      <c r="CW137" s="138"/>
      <c r="CX137" s="138"/>
      <c r="CY137" s="138"/>
      <c r="CZ137" s="138"/>
      <c r="DA137" s="138"/>
      <c r="DB137" s="138"/>
      <c r="DC137" s="138"/>
      <c r="DD137" s="138"/>
      <c r="DE137" s="138"/>
    </row>
    <row r="138" customFormat="false" ht="15.75" hidden="false" customHeight="true" outlineLevel="0" collapsed="false">
      <c r="A138" s="132"/>
      <c r="B138" s="132"/>
      <c r="C138" s="132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35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8"/>
      <c r="BO138" s="138"/>
      <c r="BP138" s="138"/>
      <c r="BQ138" s="138"/>
      <c r="BR138" s="138"/>
      <c r="BS138" s="138"/>
      <c r="BT138" s="138"/>
      <c r="BU138" s="138"/>
      <c r="BV138" s="138"/>
      <c r="BW138" s="138"/>
      <c r="BX138" s="138"/>
      <c r="BY138" s="138"/>
      <c r="BZ138" s="138"/>
      <c r="CA138" s="138"/>
      <c r="CB138" s="138"/>
      <c r="CC138" s="138"/>
      <c r="CD138" s="138"/>
      <c r="CE138" s="138"/>
      <c r="CF138" s="138"/>
      <c r="CG138" s="138"/>
      <c r="CH138" s="138"/>
      <c r="CI138" s="138"/>
      <c r="CJ138" s="138"/>
      <c r="CK138" s="138"/>
      <c r="CL138" s="138"/>
      <c r="CM138" s="138"/>
      <c r="CN138" s="138"/>
      <c r="CO138" s="138"/>
      <c r="CP138" s="138"/>
      <c r="CQ138" s="138"/>
      <c r="CR138" s="138"/>
      <c r="CS138" s="138"/>
      <c r="CT138" s="138"/>
      <c r="CU138" s="138"/>
      <c r="CV138" s="138"/>
      <c r="CW138" s="138"/>
      <c r="CX138" s="138"/>
      <c r="CY138" s="138"/>
      <c r="CZ138" s="138"/>
      <c r="DA138" s="138"/>
      <c r="DB138" s="138"/>
      <c r="DC138" s="138"/>
      <c r="DD138" s="138"/>
      <c r="DE138" s="138"/>
    </row>
    <row r="139" customFormat="false" ht="15.75" hidden="false" customHeight="true" outlineLevel="0" collapsed="false">
      <c r="A139" s="132"/>
      <c r="B139" s="132"/>
      <c r="C139" s="132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35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38"/>
      <c r="BZ139" s="138"/>
      <c r="CA139" s="138"/>
      <c r="CB139" s="138"/>
      <c r="CC139" s="138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38"/>
      <c r="CQ139" s="138"/>
      <c r="CR139" s="138"/>
      <c r="CS139" s="138"/>
      <c r="CT139" s="138"/>
      <c r="CU139" s="138"/>
      <c r="CV139" s="138"/>
      <c r="CW139" s="138"/>
      <c r="CX139" s="138"/>
      <c r="CY139" s="138"/>
      <c r="CZ139" s="138"/>
      <c r="DA139" s="138"/>
      <c r="DB139" s="138"/>
      <c r="DC139" s="138"/>
      <c r="DD139" s="138"/>
      <c r="DE139" s="138"/>
    </row>
    <row r="140" customFormat="false" ht="15.75" hidden="false" customHeight="true" outlineLevel="0" collapsed="false">
      <c r="A140" s="132"/>
      <c r="B140" s="132"/>
      <c r="C140" s="132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35"/>
      <c r="AW140" s="138"/>
      <c r="AX140" s="138"/>
      <c r="AY140" s="138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8"/>
      <c r="BR140" s="138"/>
      <c r="BS140" s="138"/>
      <c r="BT140" s="138"/>
      <c r="BU140" s="138"/>
      <c r="BV140" s="138"/>
      <c r="BW140" s="138"/>
      <c r="BX140" s="138"/>
      <c r="BY140" s="138"/>
      <c r="BZ140" s="138"/>
      <c r="CA140" s="138"/>
      <c r="CB140" s="138"/>
      <c r="CC140" s="138"/>
      <c r="CD140" s="138"/>
      <c r="CE140" s="138"/>
      <c r="CF140" s="138"/>
      <c r="CG140" s="138"/>
      <c r="CH140" s="138"/>
      <c r="CI140" s="138"/>
      <c r="CJ140" s="138"/>
      <c r="CK140" s="138"/>
      <c r="CL140" s="138"/>
      <c r="CM140" s="138"/>
      <c r="CN140" s="138"/>
      <c r="CO140" s="138"/>
      <c r="CP140" s="138"/>
      <c r="CQ140" s="138"/>
      <c r="CR140" s="138"/>
      <c r="CS140" s="138"/>
      <c r="CT140" s="138"/>
      <c r="CU140" s="138"/>
      <c r="CV140" s="138"/>
      <c r="CW140" s="138"/>
      <c r="CX140" s="138"/>
      <c r="CY140" s="138"/>
      <c r="CZ140" s="138"/>
      <c r="DA140" s="138"/>
      <c r="DB140" s="138"/>
      <c r="DC140" s="138"/>
      <c r="DD140" s="138"/>
      <c r="DE140" s="138"/>
    </row>
    <row r="141" customFormat="false" ht="15.75" hidden="false" customHeight="true" outlineLevel="0" collapsed="false">
      <c r="A141" s="132"/>
      <c r="B141" s="132"/>
      <c r="C141" s="132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35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8"/>
      <c r="BR141" s="138"/>
      <c r="BS141" s="138"/>
      <c r="BT141" s="138"/>
      <c r="BU141" s="138"/>
      <c r="BV141" s="138"/>
      <c r="BW141" s="138"/>
      <c r="BX141" s="138"/>
      <c r="BY141" s="138"/>
      <c r="BZ141" s="138"/>
      <c r="CA141" s="138"/>
      <c r="CB141" s="138"/>
      <c r="CC141" s="138"/>
      <c r="CD141" s="138"/>
      <c r="CE141" s="138"/>
      <c r="CF141" s="138"/>
      <c r="CG141" s="138"/>
      <c r="CH141" s="138"/>
      <c r="CI141" s="138"/>
      <c r="CJ141" s="138"/>
      <c r="CK141" s="138"/>
      <c r="CL141" s="138"/>
      <c r="CM141" s="138"/>
      <c r="CN141" s="138"/>
      <c r="CO141" s="138"/>
      <c r="CP141" s="138"/>
      <c r="CQ141" s="138"/>
      <c r="CR141" s="138"/>
      <c r="CS141" s="138"/>
      <c r="CT141" s="138"/>
      <c r="CU141" s="138"/>
      <c r="CV141" s="138"/>
      <c r="CW141" s="138"/>
      <c r="CX141" s="138"/>
      <c r="CY141" s="138"/>
      <c r="CZ141" s="138"/>
      <c r="DA141" s="138"/>
      <c r="DB141" s="138"/>
      <c r="DC141" s="138"/>
      <c r="DD141" s="138"/>
      <c r="DE141" s="138"/>
    </row>
    <row r="142" customFormat="false" ht="15.75" hidden="false" customHeight="true" outlineLevel="0" collapsed="false">
      <c r="A142" s="132"/>
      <c r="B142" s="132"/>
      <c r="C142" s="132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35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  <c r="BX142" s="138"/>
      <c r="BY142" s="138"/>
      <c r="BZ142" s="138"/>
      <c r="CA142" s="138"/>
      <c r="CB142" s="138"/>
      <c r="CC142" s="138"/>
      <c r="CD142" s="138"/>
      <c r="CE142" s="138"/>
      <c r="CF142" s="138"/>
      <c r="CG142" s="138"/>
      <c r="CH142" s="138"/>
      <c r="CI142" s="138"/>
      <c r="CJ142" s="138"/>
      <c r="CK142" s="138"/>
      <c r="CL142" s="138"/>
      <c r="CM142" s="138"/>
      <c r="CN142" s="138"/>
      <c r="CO142" s="138"/>
      <c r="CP142" s="138"/>
      <c r="CQ142" s="138"/>
      <c r="CR142" s="138"/>
      <c r="CS142" s="138"/>
      <c r="CT142" s="138"/>
      <c r="CU142" s="138"/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</row>
    <row r="143" customFormat="false" ht="15.75" hidden="false" customHeight="true" outlineLevel="0" collapsed="false">
      <c r="A143" s="132"/>
      <c r="B143" s="132"/>
      <c r="C143" s="132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35"/>
      <c r="AW143" s="138"/>
      <c r="AX143" s="138"/>
      <c r="AY143" s="138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8"/>
      <c r="CG143" s="138"/>
      <c r="CH143" s="138"/>
      <c r="CI143" s="138"/>
      <c r="CJ143" s="138"/>
      <c r="CK143" s="138"/>
      <c r="CL143" s="138"/>
      <c r="CM143" s="138"/>
      <c r="CN143" s="138"/>
      <c r="CO143" s="138"/>
      <c r="CP143" s="138"/>
      <c r="CQ143" s="138"/>
      <c r="CR143" s="138"/>
      <c r="CS143" s="138"/>
      <c r="CT143" s="138"/>
      <c r="CU143" s="138"/>
      <c r="CV143" s="138"/>
      <c r="CW143" s="138"/>
      <c r="CX143" s="138"/>
      <c r="CY143" s="138"/>
      <c r="CZ143" s="138"/>
      <c r="DA143" s="138"/>
      <c r="DB143" s="138"/>
      <c r="DC143" s="138"/>
      <c r="DD143" s="138"/>
      <c r="DE143" s="138"/>
    </row>
    <row r="144" customFormat="false" ht="15.75" hidden="false" customHeight="true" outlineLevel="0" collapsed="false">
      <c r="A144" s="132"/>
      <c r="B144" s="132"/>
      <c r="C144" s="132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35"/>
      <c r="AW144" s="138"/>
      <c r="AX144" s="138"/>
      <c r="AY144" s="138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8"/>
      <c r="BR144" s="138"/>
      <c r="BS144" s="138"/>
      <c r="BT144" s="138"/>
      <c r="BU144" s="138"/>
      <c r="BV144" s="138"/>
      <c r="BW144" s="138"/>
      <c r="BX144" s="138"/>
      <c r="BY144" s="138"/>
      <c r="BZ144" s="138"/>
      <c r="CA144" s="138"/>
      <c r="CB144" s="138"/>
      <c r="CC144" s="138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38"/>
      <c r="CQ144" s="138"/>
      <c r="CR144" s="138"/>
      <c r="CS144" s="138"/>
      <c r="CT144" s="138"/>
      <c r="CU144" s="138"/>
      <c r="CV144" s="138"/>
      <c r="CW144" s="138"/>
      <c r="CX144" s="138"/>
      <c r="CY144" s="138"/>
      <c r="CZ144" s="138"/>
      <c r="DA144" s="138"/>
      <c r="DB144" s="138"/>
      <c r="DC144" s="138"/>
      <c r="DD144" s="138"/>
      <c r="DE144" s="138"/>
    </row>
    <row r="145" customFormat="false" ht="15.75" hidden="false" customHeight="true" outlineLevel="0" collapsed="false">
      <c r="A145" s="132"/>
      <c r="B145" s="132"/>
      <c r="C145" s="132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35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8"/>
      <c r="BR145" s="138"/>
      <c r="BS145" s="138"/>
      <c r="BT145" s="138"/>
      <c r="BU145" s="138"/>
      <c r="BV145" s="138"/>
      <c r="BW145" s="138"/>
      <c r="BX145" s="138"/>
      <c r="BY145" s="138"/>
      <c r="BZ145" s="138"/>
      <c r="CA145" s="138"/>
      <c r="CB145" s="138"/>
      <c r="CC145" s="138"/>
      <c r="CD145" s="138"/>
      <c r="CE145" s="138"/>
      <c r="CF145" s="138"/>
      <c r="CG145" s="138"/>
      <c r="CH145" s="138"/>
      <c r="CI145" s="138"/>
      <c r="CJ145" s="138"/>
      <c r="CK145" s="138"/>
      <c r="CL145" s="138"/>
      <c r="CM145" s="138"/>
      <c r="CN145" s="138"/>
      <c r="CO145" s="138"/>
      <c r="CP145" s="138"/>
      <c r="CQ145" s="138"/>
      <c r="CR145" s="138"/>
      <c r="CS145" s="138"/>
      <c r="CT145" s="138"/>
      <c r="CU145" s="138"/>
      <c r="CV145" s="138"/>
      <c r="CW145" s="138"/>
      <c r="CX145" s="138"/>
      <c r="CY145" s="138"/>
      <c r="CZ145" s="138"/>
      <c r="DA145" s="138"/>
      <c r="DB145" s="138"/>
      <c r="DC145" s="138"/>
      <c r="DD145" s="138"/>
      <c r="DE145" s="138"/>
    </row>
    <row r="146" customFormat="false" ht="15.75" hidden="false" customHeight="true" outlineLevel="0" collapsed="false">
      <c r="A146" s="132"/>
      <c r="B146" s="132"/>
      <c r="C146" s="132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35"/>
      <c r="AW146" s="138"/>
      <c r="AX146" s="138"/>
      <c r="AY146" s="138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8"/>
      <c r="BO146" s="138"/>
      <c r="BP146" s="138"/>
      <c r="BQ146" s="138"/>
      <c r="BR146" s="138"/>
      <c r="BS146" s="138"/>
      <c r="BT146" s="138"/>
      <c r="BU146" s="138"/>
      <c r="BV146" s="138"/>
      <c r="BW146" s="138"/>
      <c r="BX146" s="138"/>
      <c r="BY146" s="138"/>
      <c r="BZ146" s="138"/>
      <c r="CA146" s="138"/>
      <c r="CB146" s="138"/>
      <c r="CC146" s="138"/>
      <c r="CD146" s="138"/>
      <c r="CE146" s="138"/>
      <c r="CF146" s="138"/>
      <c r="CG146" s="138"/>
      <c r="CH146" s="138"/>
      <c r="CI146" s="138"/>
      <c r="CJ146" s="138"/>
      <c r="CK146" s="138"/>
      <c r="CL146" s="138"/>
      <c r="CM146" s="138"/>
      <c r="CN146" s="138"/>
      <c r="CO146" s="138"/>
      <c r="CP146" s="138"/>
      <c r="CQ146" s="138"/>
      <c r="CR146" s="138"/>
      <c r="CS146" s="138"/>
      <c r="CT146" s="138"/>
      <c r="CU146" s="138"/>
      <c r="CV146" s="138"/>
      <c r="CW146" s="138"/>
      <c r="CX146" s="138"/>
      <c r="CY146" s="138"/>
      <c r="CZ146" s="138"/>
      <c r="DA146" s="138"/>
      <c r="DB146" s="138"/>
      <c r="DC146" s="138"/>
      <c r="DD146" s="138"/>
      <c r="DE146" s="138"/>
    </row>
    <row r="147" customFormat="false" ht="15.75" hidden="false" customHeight="true" outlineLevel="0" collapsed="false">
      <c r="A147" s="132"/>
      <c r="B147" s="132"/>
      <c r="C147" s="132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35"/>
      <c r="AW147" s="138"/>
      <c r="AX147" s="138"/>
      <c r="AY147" s="138"/>
      <c r="AZ147" s="138"/>
      <c r="BA147" s="138"/>
      <c r="BB147" s="138"/>
      <c r="BC147" s="138"/>
      <c r="BD147" s="138"/>
      <c r="BE147" s="138"/>
      <c r="BF147" s="138"/>
      <c r="BG147" s="138"/>
      <c r="BH147" s="138"/>
      <c r="BI147" s="138"/>
      <c r="BJ147" s="138"/>
      <c r="BK147" s="138"/>
      <c r="BL147" s="138"/>
      <c r="BM147" s="138"/>
      <c r="BN147" s="138"/>
      <c r="BO147" s="138"/>
      <c r="BP147" s="138"/>
      <c r="BQ147" s="138"/>
      <c r="BR147" s="138"/>
      <c r="BS147" s="138"/>
      <c r="BT147" s="138"/>
      <c r="BU147" s="138"/>
      <c r="BV147" s="138"/>
      <c r="BW147" s="138"/>
      <c r="BX147" s="138"/>
      <c r="BY147" s="138"/>
      <c r="BZ147" s="138"/>
      <c r="CA147" s="138"/>
      <c r="CB147" s="138"/>
      <c r="CC147" s="138"/>
      <c r="CD147" s="138"/>
      <c r="CE147" s="138"/>
      <c r="CF147" s="138"/>
      <c r="CG147" s="138"/>
      <c r="CH147" s="138"/>
      <c r="CI147" s="138"/>
      <c r="CJ147" s="138"/>
      <c r="CK147" s="138"/>
      <c r="CL147" s="138"/>
      <c r="CM147" s="138"/>
      <c r="CN147" s="138"/>
      <c r="CO147" s="138"/>
      <c r="CP147" s="138"/>
      <c r="CQ147" s="138"/>
      <c r="CR147" s="138"/>
      <c r="CS147" s="138"/>
      <c r="CT147" s="138"/>
      <c r="CU147" s="138"/>
      <c r="CV147" s="138"/>
      <c r="CW147" s="138"/>
      <c r="CX147" s="138"/>
      <c r="CY147" s="138"/>
      <c r="CZ147" s="138"/>
      <c r="DA147" s="138"/>
      <c r="DB147" s="138"/>
      <c r="DC147" s="138"/>
      <c r="DD147" s="138"/>
      <c r="DE147" s="138"/>
    </row>
    <row r="148" customFormat="false" ht="15.75" hidden="false" customHeight="true" outlineLevel="0" collapsed="false">
      <c r="A148" s="132"/>
      <c r="B148" s="132"/>
      <c r="C148" s="132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35"/>
      <c r="AW148" s="138"/>
      <c r="AX148" s="138"/>
      <c r="AY148" s="138"/>
      <c r="AZ148" s="138"/>
      <c r="BA148" s="138"/>
      <c r="BB148" s="138"/>
      <c r="BC148" s="138"/>
      <c r="BD148" s="138"/>
      <c r="BE148" s="138"/>
      <c r="BF148" s="138"/>
      <c r="BG148" s="138"/>
      <c r="BH148" s="138"/>
      <c r="BI148" s="138"/>
      <c r="BJ148" s="138"/>
      <c r="BK148" s="138"/>
      <c r="BL148" s="138"/>
      <c r="BM148" s="138"/>
      <c r="BN148" s="138"/>
      <c r="BO148" s="138"/>
      <c r="BP148" s="138"/>
      <c r="BQ148" s="138"/>
      <c r="BR148" s="138"/>
      <c r="BS148" s="138"/>
      <c r="BT148" s="138"/>
      <c r="BU148" s="138"/>
      <c r="BV148" s="138"/>
      <c r="BW148" s="138"/>
      <c r="BX148" s="138"/>
      <c r="BY148" s="138"/>
      <c r="BZ148" s="138"/>
      <c r="CA148" s="138"/>
      <c r="CB148" s="138"/>
      <c r="CC148" s="138"/>
      <c r="CD148" s="138"/>
      <c r="CE148" s="138"/>
      <c r="CF148" s="138"/>
      <c r="CG148" s="138"/>
      <c r="CH148" s="138"/>
      <c r="CI148" s="138"/>
      <c r="CJ148" s="138"/>
      <c r="CK148" s="138"/>
      <c r="CL148" s="138"/>
      <c r="CM148" s="138"/>
      <c r="CN148" s="138"/>
      <c r="CO148" s="138"/>
      <c r="CP148" s="138"/>
      <c r="CQ148" s="138"/>
      <c r="CR148" s="138"/>
      <c r="CS148" s="138"/>
      <c r="CT148" s="138"/>
      <c r="CU148" s="138"/>
      <c r="CV148" s="138"/>
      <c r="CW148" s="138"/>
      <c r="CX148" s="138"/>
      <c r="CY148" s="138"/>
      <c r="CZ148" s="138"/>
      <c r="DA148" s="138"/>
      <c r="DB148" s="138"/>
      <c r="DC148" s="138"/>
      <c r="DD148" s="138"/>
      <c r="DE148" s="138"/>
    </row>
    <row r="149" customFormat="false" ht="15.75" hidden="false" customHeight="true" outlineLevel="0" collapsed="false">
      <c r="A149" s="132"/>
      <c r="B149" s="132"/>
      <c r="C149" s="132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35"/>
      <c r="AW149" s="138"/>
      <c r="AX149" s="138"/>
      <c r="AY149" s="138"/>
      <c r="AZ149" s="138"/>
      <c r="BA149" s="138"/>
      <c r="BB149" s="138"/>
      <c r="BC149" s="138"/>
      <c r="BD149" s="138"/>
      <c r="BE149" s="138"/>
      <c r="BF149" s="138"/>
      <c r="BG149" s="138"/>
      <c r="BH149" s="138"/>
      <c r="BI149" s="138"/>
      <c r="BJ149" s="138"/>
      <c r="BK149" s="138"/>
      <c r="BL149" s="138"/>
      <c r="BM149" s="138"/>
      <c r="BN149" s="138"/>
      <c r="BO149" s="138"/>
      <c r="BP149" s="138"/>
      <c r="BQ149" s="138"/>
      <c r="BR149" s="138"/>
      <c r="BS149" s="138"/>
      <c r="BT149" s="138"/>
      <c r="BU149" s="138"/>
      <c r="BV149" s="138"/>
      <c r="BW149" s="138"/>
      <c r="BX149" s="138"/>
      <c r="BY149" s="138"/>
      <c r="BZ149" s="138"/>
      <c r="CA149" s="138"/>
      <c r="CB149" s="138"/>
      <c r="CC149" s="138"/>
      <c r="CD149" s="138"/>
      <c r="CE149" s="138"/>
      <c r="CF149" s="138"/>
      <c r="CG149" s="138"/>
      <c r="CH149" s="138"/>
      <c r="CI149" s="138"/>
      <c r="CJ149" s="138"/>
      <c r="CK149" s="138"/>
      <c r="CL149" s="138"/>
      <c r="CM149" s="138"/>
      <c r="CN149" s="138"/>
      <c r="CO149" s="138"/>
      <c r="CP149" s="138"/>
      <c r="CQ149" s="138"/>
      <c r="CR149" s="138"/>
      <c r="CS149" s="138"/>
      <c r="CT149" s="138"/>
      <c r="CU149" s="138"/>
      <c r="CV149" s="138"/>
      <c r="CW149" s="138"/>
      <c r="CX149" s="138"/>
      <c r="CY149" s="138"/>
      <c r="CZ149" s="138"/>
      <c r="DA149" s="138"/>
      <c r="DB149" s="138"/>
      <c r="DC149" s="138"/>
      <c r="DD149" s="138"/>
      <c r="DE149" s="138"/>
    </row>
    <row r="150" customFormat="false" ht="15.75" hidden="false" customHeight="true" outlineLevel="0" collapsed="false">
      <c r="A150" s="132"/>
      <c r="B150" s="132"/>
      <c r="C150" s="132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35"/>
      <c r="AW150" s="138"/>
      <c r="AX150" s="138"/>
      <c r="AY150" s="138"/>
      <c r="AZ150" s="138"/>
      <c r="BA150" s="138"/>
      <c r="BB150" s="138"/>
      <c r="BC150" s="138"/>
      <c r="BD150" s="138"/>
      <c r="BE150" s="138"/>
      <c r="BF150" s="138"/>
      <c r="BG150" s="138"/>
      <c r="BH150" s="138"/>
      <c r="BI150" s="138"/>
      <c r="BJ150" s="138"/>
      <c r="BK150" s="138"/>
      <c r="BL150" s="138"/>
      <c r="BM150" s="138"/>
      <c r="BN150" s="138"/>
      <c r="BO150" s="138"/>
      <c r="BP150" s="138"/>
      <c r="BQ150" s="138"/>
      <c r="BR150" s="138"/>
      <c r="BS150" s="138"/>
      <c r="BT150" s="138"/>
      <c r="BU150" s="138"/>
      <c r="BV150" s="138"/>
      <c r="BW150" s="138"/>
      <c r="BX150" s="138"/>
      <c r="BY150" s="138"/>
      <c r="BZ150" s="138"/>
      <c r="CA150" s="138"/>
      <c r="CB150" s="138"/>
      <c r="CC150" s="138"/>
      <c r="CD150" s="138"/>
      <c r="CE150" s="138"/>
      <c r="CF150" s="138"/>
      <c r="CG150" s="138"/>
      <c r="CH150" s="138"/>
      <c r="CI150" s="138"/>
      <c r="CJ150" s="138"/>
      <c r="CK150" s="138"/>
      <c r="CL150" s="138"/>
      <c r="CM150" s="138"/>
      <c r="CN150" s="138"/>
      <c r="CO150" s="138"/>
      <c r="CP150" s="138"/>
      <c r="CQ150" s="138"/>
      <c r="CR150" s="138"/>
      <c r="CS150" s="138"/>
      <c r="CT150" s="138"/>
      <c r="CU150" s="138"/>
      <c r="CV150" s="138"/>
      <c r="CW150" s="138"/>
      <c r="CX150" s="138"/>
      <c r="CY150" s="138"/>
      <c r="CZ150" s="138"/>
      <c r="DA150" s="138"/>
      <c r="DB150" s="138"/>
      <c r="DC150" s="138"/>
      <c r="DD150" s="138"/>
      <c r="DE150" s="138"/>
    </row>
    <row r="151" customFormat="false" ht="15.75" hidden="false" customHeight="true" outlineLevel="0" collapsed="false">
      <c r="A151" s="132"/>
      <c r="B151" s="132"/>
      <c r="C151" s="132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35"/>
      <c r="AW151" s="138"/>
      <c r="AX151" s="138"/>
      <c r="AY151" s="138"/>
      <c r="AZ151" s="138"/>
      <c r="BA151" s="138"/>
      <c r="BB151" s="138"/>
      <c r="BC151" s="138"/>
      <c r="BD151" s="138"/>
      <c r="BE151" s="138"/>
      <c r="BF151" s="138"/>
      <c r="BG151" s="138"/>
      <c r="BH151" s="138"/>
      <c r="BI151" s="138"/>
      <c r="BJ151" s="138"/>
      <c r="BK151" s="138"/>
      <c r="BL151" s="138"/>
      <c r="BM151" s="138"/>
      <c r="BN151" s="138"/>
      <c r="BO151" s="138"/>
      <c r="BP151" s="138"/>
      <c r="BQ151" s="138"/>
      <c r="BR151" s="138"/>
      <c r="BS151" s="138"/>
      <c r="BT151" s="138"/>
      <c r="BU151" s="138"/>
      <c r="BV151" s="138"/>
      <c r="BW151" s="138"/>
      <c r="BX151" s="138"/>
      <c r="BY151" s="138"/>
      <c r="BZ151" s="138"/>
      <c r="CA151" s="138"/>
      <c r="CB151" s="138"/>
      <c r="CC151" s="138"/>
      <c r="CD151" s="138"/>
      <c r="CE151" s="138"/>
      <c r="CF151" s="138"/>
      <c r="CG151" s="138"/>
      <c r="CH151" s="138"/>
      <c r="CI151" s="138"/>
      <c r="CJ151" s="138"/>
      <c r="CK151" s="138"/>
      <c r="CL151" s="138"/>
      <c r="CM151" s="138"/>
      <c r="CN151" s="138"/>
      <c r="CO151" s="138"/>
      <c r="CP151" s="138"/>
      <c r="CQ151" s="138"/>
      <c r="CR151" s="138"/>
      <c r="CS151" s="138"/>
      <c r="CT151" s="138"/>
      <c r="CU151" s="138"/>
      <c r="CV151" s="138"/>
      <c r="CW151" s="138"/>
      <c r="CX151" s="138"/>
      <c r="CY151" s="138"/>
      <c r="CZ151" s="138"/>
      <c r="DA151" s="138"/>
      <c r="DB151" s="138"/>
      <c r="DC151" s="138"/>
      <c r="DD151" s="138"/>
      <c r="DE151" s="138"/>
    </row>
    <row r="152" customFormat="false" ht="15.75" hidden="false" customHeight="true" outlineLevel="0" collapsed="false">
      <c r="A152" s="132"/>
      <c r="B152" s="132"/>
      <c r="C152" s="132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35"/>
      <c r="AW152" s="138"/>
      <c r="AX152" s="138"/>
      <c r="AY152" s="138"/>
      <c r="AZ152" s="138"/>
      <c r="BA152" s="138"/>
      <c r="BB152" s="138"/>
      <c r="BC152" s="138"/>
      <c r="BD152" s="138"/>
      <c r="BE152" s="138"/>
      <c r="BF152" s="138"/>
      <c r="BG152" s="138"/>
      <c r="BH152" s="138"/>
      <c r="BI152" s="138"/>
      <c r="BJ152" s="138"/>
      <c r="BK152" s="138"/>
      <c r="BL152" s="138"/>
      <c r="BM152" s="138"/>
      <c r="BN152" s="138"/>
      <c r="BO152" s="138"/>
      <c r="BP152" s="138"/>
      <c r="BQ152" s="138"/>
      <c r="BR152" s="138"/>
      <c r="BS152" s="138"/>
      <c r="BT152" s="138"/>
      <c r="BU152" s="138"/>
      <c r="BV152" s="138"/>
      <c r="BW152" s="138"/>
      <c r="BX152" s="138"/>
      <c r="BY152" s="138"/>
      <c r="BZ152" s="138"/>
      <c r="CA152" s="138"/>
      <c r="CB152" s="138"/>
      <c r="CC152" s="138"/>
      <c r="CD152" s="138"/>
      <c r="CE152" s="138"/>
      <c r="CF152" s="138"/>
      <c r="CG152" s="138"/>
      <c r="CH152" s="138"/>
      <c r="CI152" s="138"/>
      <c r="CJ152" s="138"/>
      <c r="CK152" s="138"/>
      <c r="CL152" s="138"/>
      <c r="CM152" s="138"/>
      <c r="CN152" s="138"/>
      <c r="CO152" s="138"/>
      <c r="CP152" s="138"/>
      <c r="CQ152" s="138"/>
      <c r="CR152" s="138"/>
      <c r="CS152" s="138"/>
      <c r="CT152" s="138"/>
      <c r="CU152" s="138"/>
      <c r="CV152" s="138"/>
      <c r="CW152" s="138"/>
      <c r="CX152" s="138"/>
      <c r="CY152" s="138"/>
      <c r="CZ152" s="138"/>
      <c r="DA152" s="138"/>
      <c r="DB152" s="138"/>
      <c r="DC152" s="138"/>
      <c r="DD152" s="138"/>
      <c r="DE152" s="138"/>
    </row>
    <row r="153" customFormat="false" ht="15.75" hidden="false" customHeight="true" outlineLevel="0" collapsed="false">
      <c r="A153" s="132"/>
      <c r="B153" s="132"/>
      <c r="C153" s="132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35"/>
      <c r="AW153" s="138"/>
      <c r="AX153" s="138"/>
      <c r="AY153" s="138"/>
      <c r="AZ153" s="138"/>
      <c r="BA153" s="138"/>
      <c r="BB153" s="138"/>
      <c r="BC153" s="138"/>
      <c r="BD153" s="138"/>
      <c r="BE153" s="138"/>
      <c r="BF153" s="138"/>
      <c r="BG153" s="138"/>
      <c r="BH153" s="138"/>
      <c r="BI153" s="138"/>
      <c r="BJ153" s="138"/>
      <c r="BK153" s="138"/>
      <c r="BL153" s="138"/>
      <c r="BM153" s="138"/>
      <c r="BN153" s="138"/>
      <c r="BO153" s="138"/>
      <c r="BP153" s="138"/>
      <c r="BQ153" s="138"/>
      <c r="BR153" s="138"/>
      <c r="BS153" s="138"/>
      <c r="BT153" s="138"/>
      <c r="BU153" s="138"/>
      <c r="BV153" s="138"/>
      <c r="BW153" s="138"/>
      <c r="BX153" s="138"/>
      <c r="BY153" s="138"/>
      <c r="BZ153" s="138"/>
      <c r="CA153" s="138"/>
      <c r="CB153" s="138"/>
      <c r="CC153" s="138"/>
      <c r="CD153" s="138"/>
      <c r="CE153" s="138"/>
      <c r="CF153" s="138"/>
      <c r="CG153" s="138"/>
      <c r="CH153" s="138"/>
      <c r="CI153" s="138"/>
      <c r="CJ153" s="138"/>
      <c r="CK153" s="138"/>
      <c r="CL153" s="138"/>
      <c r="CM153" s="138"/>
      <c r="CN153" s="138"/>
      <c r="CO153" s="138"/>
      <c r="CP153" s="138"/>
      <c r="CQ153" s="138"/>
      <c r="CR153" s="138"/>
      <c r="CS153" s="138"/>
      <c r="CT153" s="138"/>
      <c r="CU153" s="138"/>
      <c r="CV153" s="138"/>
      <c r="CW153" s="138"/>
      <c r="CX153" s="138"/>
      <c r="CY153" s="138"/>
      <c r="CZ153" s="138"/>
      <c r="DA153" s="138"/>
      <c r="DB153" s="138"/>
      <c r="DC153" s="138"/>
      <c r="DD153" s="138"/>
      <c r="DE153" s="138"/>
    </row>
    <row r="154" customFormat="false" ht="15.75" hidden="false" customHeight="true" outlineLevel="0" collapsed="false">
      <c r="A154" s="132"/>
      <c r="B154" s="132"/>
      <c r="C154" s="132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35"/>
      <c r="AW154" s="138"/>
      <c r="AX154" s="138"/>
      <c r="AY154" s="138"/>
      <c r="AZ154" s="138"/>
      <c r="BA154" s="138"/>
      <c r="BB154" s="138"/>
      <c r="BC154" s="138"/>
      <c r="BD154" s="138"/>
      <c r="BE154" s="138"/>
      <c r="BF154" s="138"/>
      <c r="BG154" s="138"/>
      <c r="BH154" s="138"/>
      <c r="BI154" s="138"/>
      <c r="BJ154" s="138"/>
      <c r="BK154" s="138"/>
      <c r="BL154" s="138"/>
      <c r="BM154" s="138"/>
      <c r="BN154" s="138"/>
      <c r="BO154" s="138"/>
      <c r="BP154" s="138"/>
      <c r="BQ154" s="138"/>
      <c r="BR154" s="138"/>
      <c r="BS154" s="138"/>
      <c r="BT154" s="138"/>
      <c r="BU154" s="138"/>
      <c r="BV154" s="138"/>
      <c r="BW154" s="138"/>
      <c r="BX154" s="138"/>
      <c r="BY154" s="138"/>
      <c r="BZ154" s="138"/>
      <c r="CA154" s="138"/>
      <c r="CB154" s="138"/>
      <c r="CC154" s="138"/>
      <c r="CD154" s="138"/>
      <c r="CE154" s="138"/>
      <c r="CF154" s="138"/>
      <c r="CG154" s="138"/>
      <c r="CH154" s="138"/>
      <c r="CI154" s="138"/>
      <c r="CJ154" s="138"/>
      <c r="CK154" s="138"/>
      <c r="CL154" s="138"/>
      <c r="CM154" s="138"/>
      <c r="CN154" s="138"/>
      <c r="CO154" s="138"/>
      <c r="CP154" s="138"/>
      <c r="CQ154" s="138"/>
      <c r="CR154" s="138"/>
      <c r="CS154" s="138"/>
      <c r="CT154" s="138"/>
      <c r="CU154" s="138"/>
      <c r="CV154" s="138"/>
      <c r="CW154" s="138"/>
      <c r="CX154" s="138"/>
      <c r="CY154" s="138"/>
      <c r="CZ154" s="138"/>
      <c r="DA154" s="138"/>
      <c r="DB154" s="138"/>
      <c r="DC154" s="138"/>
      <c r="DD154" s="138"/>
      <c r="DE154" s="138"/>
    </row>
    <row r="155" customFormat="false" ht="15.75" hidden="false" customHeight="true" outlineLevel="0" collapsed="false">
      <c r="A155" s="132"/>
      <c r="B155" s="132"/>
      <c r="C155" s="132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35"/>
      <c r="AW155" s="138"/>
      <c r="AX155" s="138"/>
      <c r="AY155" s="138"/>
      <c r="AZ155" s="138"/>
      <c r="BA155" s="138"/>
      <c r="BB155" s="138"/>
      <c r="BC155" s="138"/>
      <c r="BD155" s="138"/>
      <c r="BE155" s="138"/>
      <c r="BF155" s="138"/>
      <c r="BG155" s="138"/>
      <c r="BH155" s="138"/>
      <c r="BI155" s="138"/>
      <c r="BJ155" s="138"/>
      <c r="BK155" s="138"/>
      <c r="BL155" s="138"/>
      <c r="BM155" s="138"/>
      <c r="BN155" s="138"/>
      <c r="BO155" s="138"/>
      <c r="BP155" s="138"/>
      <c r="BQ155" s="138"/>
      <c r="BR155" s="138"/>
      <c r="BS155" s="138"/>
      <c r="BT155" s="138"/>
      <c r="BU155" s="138"/>
      <c r="BV155" s="138"/>
      <c r="BW155" s="138"/>
      <c r="BX155" s="138"/>
      <c r="BY155" s="138"/>
      <c r="BZ155" s="138"/>
      <c r="CA155" s="138"/>
      <c r="CB155" s="138"/>
      <c r="CC155" s="138"/>
      <c r="CD155" s="138"/>
      <c r="CE155" s="138"/>
      <c r="CF155" s="138"/>
      <c r="CG155" s="138"/>
      <c r="CH155" s="138"/>
      <c r="CI155" s="138"/>
      <c r="CJ155" s="138"/>
      <c r="CK155" s="138"/>
      <c r="CL155" s="138"/>
      <c r="CM155" s="138"/>
      <c r="CN155" s="138"/>
      <c r="CO155" s="138"/>
      <c r="CP155" s="138"/>
      <c r="CQ155" s="138"/>
      <c r="CR155" s="138"/>
      <c r="CS155" s="138"/>
      <c r="CT155" s="138"/>
      <c r="CU155" s="138"/>
      <c r="CV155" s="138"/>
      <c r="CW155" s="138"/>
      <c r="CX155" s="138"/>
      <c r="CY155" s="138"/>
      <c r="CZ155" s="138"/>
      <c r="DA155" s="138"/>
      <c r="DB155" s="138"/>
      <c r="DC155" s="138"/>
      <c r="DD155" s="138"/>
      <c r="DE155" s="138"/>
    </row>
    <row r="156" customFormat="false" ht="15.75" hidden="false" customHeight="true" outlineLevel="0" collapsed="false">
      <c r="A156" s="132"/>
      <c r="B156" s="132"/>
      <c r="C156" s="132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35"/>
      <c r="AW156" s="138"/>
      <c r="AX156" s="138"/>
      <c r="AY156" s="138"/>
      <c r="AZ156" s="138"/>
      <c r="BA156" s="138"/>
      <c r="BB156" s="138"/>
      <c r="BC156" s="138"/>
      <c r="BD156" s="138"/>
      <c r="BE156" s="138"/>
      <c r="BF156" s="138"/>
      <c r="BG156" s="138"/>
      <c r="BH156" s="138"/>
      <c r="BI156" s="138"/>
      <c r="BJ156" s="138"/>
      <c r="BK156" s="138"/>
      <c r="BL156" s="138"/>
      <c r="BM156" s="138"/>
      <c r="BN156" s="138"/>
      <c r="BO156" s="138"/>
      <c r="BP156" s="138"/>
      <c r="BQ156" s="138"/>
      <c r="BR156" s="138"/>
      <c r="BS156" s="138"/>
      <c r="BT156" s="138"/>
      <c r="BU156" s="138"/>
      <c r="BV156" s="138"/>
      <c r="BW156" s="138"/>
      <c r="BX156" s="138"/>
      <c r="BY156" s="138"/>
      <c r="BZ156" s="138"/>
      <c r="CA156" s="138"/>
      <c r="CB156" s="138"/>
      <c r="CC156" s="138"/>
      <c r="CD156" s="138"/>
      <c r="CE156" s="138"/>
      <c r="CF156" s="138"/>
      <c r="CG156" s="138"/>
      <c r="CH156" s="138"/>
      <c r="CI156" s="138"/>
      <c r="CJ156" s="138"/>
      <c r="CK156" s="138"/>
      <c r="CL156" s="138"/>
      <c r="CM156" s="138"/>
      <c r="CN156" s="138"/>
      <c r="CO156" s="138"/>
      <c r="CP156" s="138"/>
      <c r="CQ156" s="138"/>
      <c r="CR156" s="138"/>
      <c r="CS156" s="138"/>
      <c r="CT156" s="138"/>
      <c r="CU156" s="138"/>
      <c r="CV156" s="138"/>
      <c r="CW156" s="138"/>
      <c r="CX156" s="138"/>
      <c r="CY156" s="138"/>
      <c r="CZ156" s="138"/>
      <c r="DA156" s="138"/>
      <c r="DB156" s="138"/>
      <c r="DC156" s="138"/>
      <c r="DD156" s="138"/>
      <c r="DE156" s="138"/>
    </row>
    <row r="157" customFormat="false" ht="15.75" hidden="false" customHeight="true" outlineLevel="0" collapsed="false">
      <c r="A157" s="132"/>
      <c r="B157" s="132"/>
      <c r="C157" s="132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35"/>
      <c r="AW157" s="138"/>
      <c r="AX157" s="138"/>
      <c r="AY157" s="138"/>
      <c r="AZ157" s="138"/>
      <c r="BA157" s="138"/>
      <c r="BB157" s="138"/>
      <c r="BC157" s="138"/>
      <c r="BD157" s="138"/>
      <c r="BE157" s="138"/>
      <c r="BF157" s="138"/>
      <c r="BG157" s="138"/>
      <c r="BH157" s="138"/>
      <c r="BI157" s="138"/>
      <c r="BJ157" s="138"/>
      <c r="BK157" s="138"/>
      <c r="BL157" s="138"/>
      <c r="BM157" s="138"/>
      <c r="BN157" s="138"/>
      <c r="BO157" s="138"/>
      <c r="BP157" s="138"/>
      <c r="BQ157" s="138"/>
      <c r="BR157" s="138"/>
      <c r="BS157" s="138"/>
      <c r="BT157" s="138"/>
      <c r="BU157" s="138"/>
      <c r="BV157" s="138"/>
      <c r="BW157" s="138"/>
      <c r="BX157" s="138"/>
      <c r="BY157" s="138"/>
      <c r="BZ157" s="138"/>
      <c r="CA157" s="138"/>
      <c r="CB157" s="138"/>
      <c r="CC157" s="138"/>
      <c r="CD157" s="138"/>
      <c r="CE157" s="138"/>
      <c r="CF157" s="138"/>
      <c r="CG157" s="138"/>
      <c r="CH157" s="138"/>
      <c r="CI157" s="138"/>
      <c r="CJ157" s="138"/>
      <c r="CK157" s="138"/>
      <c r="CL157" s="138"/>
      <c r="CM157" s="138"/>
      <c r="CN157" s="138"/>
      <c r="CO157" s="138"/>
      <c r="CP157" s="138"/>
      <c r="CQ157" s="138"/>
      <c r="CR157" s="138"/>
      <c r="CS157" s="138"/>
      <c r="CT157" s="138"/>
      <c r="CU157" s="138"/>
      <c r="CV157" s="138"/>
      <c r="CW157" s="138"/>
      <c r="CX157" s="138"/>
      <c r="CY157" s="138"/>
      <c r="CZ157" s="138"/>
      <c r="DA157" s="138"/>
      <c r="DB157" s="138"/>
      <c r="DC157" s="138"/>
      <c r="DD157" s="138"/>
      <c r="DE157" s="138"/>
    </row>
    <row r="158" customFormat="false" ht="15.75" hidden="false" customHeight="true" outlineLevel="0" collapsed="false">
      <c r="A158" s="132"/>
      <c r="B158" s="132"/>
      <c r="C158" s="132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35"/>
      <c r="AW158" s="138"/>
      <c r="AX158" s="138"/>
      <c r="AY158" s="138"/>
      <c r="AZ158" s="138"/>
      <c r="BA158" s="138"/>
      <c r="BB158" s="138"/>
      <c r="BC158" s="138"/>
      <c r="BD158" s="138"/>
      <c r="BE158" s="138"/>
      <c r="BF158" s="138"/>
      <c r="BG158" s="138"/>
      <c r="BH158" s="138"/>
      <c r="BI158" s="138"/>
      <c r="BJ158" s="138"/>
      <c r="BK158" s="138"/>
      <c r="BL158" s="138"/>
      <c r="BM158" s="138"/>
      <c r="BN158" s="138"/>
      <c r="BO158" s="138"/>
      <c r="BP158" s="138"/>
      <c r="BQ158" s="138"/>
      <c r="BR158" s="138"/>
      <c r="BS158" s="138"/>
      <c r="BT158" s="138"/>
      <c r="BU158" s="138"/>
      <c r="BV158" s="138"/>
      <c r="BW158" s="138"/>
      <c r="BX158" s="138"/>
      <c r="BY158" s="138"/>
      <c r="BZ158" s="138"/>
      <c r="CA158" s="138"/>
      <c r="CB158" s="138"/>
      <c r="CC158" s="138"/>
      <c r="CD158" s="138"/>
      <c r="CE158" s="138"/>
      <c r="CF158" s="138"/>
      <c r="CG158" s="138"/>
      <c r="CH158" s="138"/>
      <c r="CI158" s="138"/>
      <c r="CJ158" s="138"/>
      <c r="CK158" s="138"/>
      <c r="CL158" s="138"/>
      <c r="CM158" s="138"/>
      <c r="CN158" s="138"/>
      <c r="CO158" s="138"/>
      <c r="CP158" s="138"/>
      <c r="CQ158" s="138"/>
      <c r="CR158" s="138"/>
      <c r="CS158" s="138"/>
      <c r="CT158" s="138"/>
      <c r="CU158" s="138"/>
      <c r="CV158" s="138"/>
      <c r="CW158" s="138"/>
      <c r="CX158" s="138"/>
      <c r="CY158" s="138"/>
      <c r="CZ158" s="138"/>
      <c r="DA158" s="138"/>
      <c r="DB158" s="138"/>
      <c r="DC158" s="138"/>
      <c r="DD158" s="138"/>
      <c r="DE158" s="138"/>
    </row>
    <row r="159" customFormat="false" ht="15.75" hidden="false" customHeight="true" outlineLevel="0" collapsed="false">
      <c r="A159" s="132"/>
      <c r="B159" s="132"/>
      <c r="C159" s="132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35"/>
      <c r="AW159" s="138"/>
      <c r="AX159" s="138"/>
      <c r="AY159" s="138"/>
      <c r="AZ159" s="138"/>
      <c r="BA159" s="138"/>
      <c r="BB159" s="138"/>
      <c r="BC159" s="138"/>
      <c r="BD159" s="138"/>
      <c r="BE159" s="138"/>
      <c r="BF159" s="138"/>
      <c r="BG159" s="138"/>
      <c r="BH159" s="138"/>
      <c r="BI159" s="138"/>
      <c r="BJ159" s="138"/>
      <c r="BK159" s="138"/>
      <c r="BL159" s="138"/>
      <c r="BM159" s="138"/>
      <c r="BN159" s="138"/>
      <c r="BO159" s="138"/>
      <c r="BP159" s="138"/>
      <c r="BQ159" s="138"/>
      <c r="BR159" s="138"/>
      <c r="BS159" s="138"/>
      <c r="BT159" s="138"/>
      <c r="BU159" s="138"/>
      <c r="BV159" s="138"/>
      <c r="BW159" s="138"/>
      <c r="BX159" s="138"/>
      <c r="BY159" s="138"/>
      <c r="BZ159" s="138"/>
      <c r="CA159" s="138"/>
      <c r="CB159" s="138"/>
      <c r="CC159" s="138"/>
      <c r="CD159" s="138"/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38"/>
      <c r="CQ159" s="138"/>
      <c r="CR159" s="138"/>
      <c r="CS159" s="138"/>
      <c r="CT159" s="138"/>
      <c r="CU159" s="138"/>
      <c r="CV159" s="138"/>
      <c r="CW159" s="138"/>
      <c r="CX159" s="138"/>
      <c r="CY159" s="138"/>
      <c r="CZ159" s="138"/>
      <c r="DA159" s="138"/>
      <c r="DB159" s="138"/>
      <c r="DC159" s="138"/>
      <c r="DD159" s="138"/>
      <c r="DE159" s="138"/>
    </row>
    <row r="160" customFormat="false" ht="15.75" hidden="false" customHeight="true" outlineLevel="0" collapsed="false">
      <c r="A160" s="132"/>
      <c r="B160" s="132"/>
      <c r="C160" s="132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35"/>
      <c r="AW160" s="138"/>
      <c r="AX160" s="138"/>
      <c r="AY160" s="138"/>
      <c r="AZ160" s="138"/>
      <c r="BA160" s="138"/>
      <c r="BB160" s="138"/>
      <c r="BC160" s="138"/>
      <c r="BD160" s="138"/>
      <c r="BE160" s="138"/>
      <c r="BF160" s="138"/>
      <c r="BG160" s="138"/>
      <c r="BH160" s="138"/>
      <c r="BI160" s="138"/>
      <c r="BJ160" s="138"/>
      <c r="BK160" s="138"/>
      <c r="BL160" s="138"/>
      <c r="BM160" s="138"/>
      <c r="BN160" s="138"/>
      <c r="BO160" s="138"/>
      <c r="BP160" s="138"/>
      <c r="BQ160" s="138"/>
      <c r="BR160" s="138"/>
      <c r="BS160" s="138"/>
      <c r="BT160" s="138"/>
      <c r="BU160" s="138"/>
      <c r="BV160" s="138"/>
      <c r="BW160" s="138"/>
      <c r="BX160" s="138"/>
      <c r="BY160" s="138"/>
      <c r="BZ160" s="138"/>
      <c r="CA160" s="138"/>
      <c r="CB160" s="138"/>
      <c r="CC160" s="138"/>
      <c r="CD160" s="138"/>
      <c r="CE160" s="138"/>
      <c r="CF160" s="138"/>
      <c r="CG160" s="138"/>
      <c r="CH160" s="138"/>
      <c r="CI160" s="138"/>
      <c r="CJ160" s="138"/>
      <c r="CK160" s="138"/>
      <c r="CL160" s="138"/>
      <c r="CM160" s="138"/>
      <c r="CN160" s="138"/>
      <c r="CO160" s="138"/>
      <c r="CP160" s="138"/>
      <c r="CQ160" s="138"/>
      <c r="CR160" s="138"/>
      <c r="CS160" s="138"/>
      <c r="CT160" s="138"/>
      <c r="CU160" s="138"/>
      <c r="CV160" s="138"/>
      <c r="CW160" s="138"/>
      <c r="CX160" s="138"/>
      <c r="CY160" s="138"/>
      <c r="CZ160" s="138"/>
      <c r="DA160" s="138"/>
      <c r="DB160" s="138"/>
      <c r="DC160" s="138"/>
      <c r="DD160" s="138"/>
      <c r="DE160" s="138"/>
    </row>
    <row r="161" customFormat="false" ht="15.75" hidden="false" customHeight="true" outlineLevel="0" collapsed="false">
      <c r="A161" s="132"/>
      <c r="B161" s="132"/>
      <c r="C161" s="132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35"/>
      <c r="AW161" s="138"/>
      <c r="AX161" s="138"/>
      <c r="AY161" s="138"/>
      <c r="AZ161" s="138"/>
      <c r="BA161" s="138"/>
      <c r="BB161" s="138"/>
      <c r="BC161" s="138"/>
      <c r="BD161" s="138"/>
      <c r="BE161" s="138"/>
      <c r="BF161" s="138"/>
      <c r="BG161" s="138"/>
      <c r="BH161" s="138"/>
      <c r="BI161" s="138"/>
      <c r="BJ161" s="138"/>
      <c r="BK161" s="138"/>
      <c r="BL161" s="138"/>
      <c r="BM161" s="138"/>
      <c r="BN161" s="138"/>
      <c r="BO161" s="138"/>
      <c r="BP161" s="138"/>
      <c r="BQ161" s="138"/>
      <c r="BR161" s="138"/>
      <c r="BS161" s="138"/>
      <c r="BT161" s="138"/>
      <c r="BU161" s="138"/>
      <c r="BV161" s="138"/>
      <c r="BW161" s="138"/>
      <c r="BX161" s="138"/>
      <c r="BY161" s="138"/>
      <c r="BZ161" s="138"/>
      <c r="CA161" s="138"/>
      <c r="CB161" s="138"/>
      <c r="CC161" s="138"/>
      <c r="CD161" s="138"/>
      <c r="CE161" s="138"/>
      <c r="CF161" s="138"/>
      <c r="CG161" s="138"/>
      <c r="CH161" s="138"/>
      <c r="CI161" s="138"/>
      <c r="CJ161" s="138"/>
      <c r="CK161" s="138"/>
      <c r="CL161" s="138"/>
      <c r="CM161" s="138"/>
      <c r="CN161" s="138"/>
      <c r="CO161" s="138"/>
      <c r="CP161" s="138"/>
      <c r="CQ161" s="138"/>
      <c r="CR161" s="138"/>
      <c r="CS161" s="138"/>
      <c r="CT161" s="138"/>
      <c r="CU161" s="138"/>
      <c r="CV161" s="138"/>
      <c r="CW161" s="138"/>
      <c r="CX161" s="138"/>
      <c r="CY161" s="138"/>
      <c r="CZ161" s="138"/>
      <c r="DA161" s="138"/>
      <c r="DB161" s="138"/>
      <c r="DC161" s="138"/>
      <c r="DD161" s="138"/>
      <c r="DE161" s="138"/>
    </row>
    <row r="162" customFormat="false" ht="15.75" hidden="false" customHeight="true" outlineLevel="0" collapsed="false">
      <c r="A162" s="132"/>
      <c r="B162" s="132"/>
      <c r="C162" s="132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35"/>
      <c r="AW162" s="138"/>
      <c r="AX162" s="138"/>
      <c r="AY162" s="138"/>
      <c r="AZ162" s="138"/>
      <c r="BA162" s="138"/>
      <c r="BB162" s="138"/>
      <c r="BC162" s="138"/>
      <c r="BD162" s="138"/>
      <c r="BE162" s="138"/>
      <c r="BF162" s="138"/>
      <c r="BG162" s="138"/>
      <c r="BH162" s="138"/>
      <c r="BI162" s="138"/>
      <c r="BJ162" s="138"/>
      <c r="BK162" s="138"/>
      <c r="BL162" s="138"/>
      <c r="BM162" s="138"/>
      <c r="BN162" s="138"/>
      <c r="BO162" s="138"/>
      <c r="BP162" s="138"/>
      <c r="BQ162" s="138"/>
      <c r="BR162" s="138"/>
      <c r="BS162" s="138"/>
      <c r="BT162" s="138"/>
      <c r="BU162" s="138"/>
      <c r="BV162" s="138"/>
      <c r="BW162" s="138"/>
      <c r="BX162" s="138"/>
      <c r="BY162" s="138"/>
      <c r="BZ162" s="138"/>
      <c r="CA162" s="138"/>
      <c r="CB162" s="138"/>
      <c r="CC162" s="138"/>
      <c r="CD162" s="138"/>
      <c r="CE162" s="138"/>
      <c r="CF162" s="138"/>
      <c r="CG162" s="138"/>
      <c r="CH162" s="138"/>
      <c r="CI162" s="138"/>
      <c r="CJ162" s="138"/>
      <c r="CK162" s="138"/>
      <c r="CL162" s="138"/>
      <c r="CM162" s="138"/>
      <c r="CN162" s="138"/>
      <c r="CO162" s="138"/>
      <c r="CP162" s="138"/>
      <c r="CQ162" s="138"/>
      <c r="CR162" s="138"/>
      <c r="CS162" s="138"/>
      <c r="CT162" s="138"/>
      <c r="CU162" s="138"/>
      <c r="CV162" s="138"/>
      <c r="CW162" s="138"/>
      <c r="CX162" s="138"/>
      <c r="CY162" s="138"/>
      <c r="CZ162" s="138"/>
      <c r="DA162" s="138"/>
      <c r="DB162" s="138"/>
      <c r="DC162" s="138"/>
      <c r="DD162" s="138"/>
      <c r="DE162" s="138"/>
    </row>
    <row r="163" customFormat="false" ht="15.75" hidden="false" customHeight="true" outlineLevel="0" collapsed="false">
      <c r="A163" s="132"/>
      <c r="B163" s="132"/>
      <c r="C163" s="132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35"/>
      <c r="AW163" s="138"/>
      <c r="AX163" s="138"/>
      <c r="AY163" s="138"/>
      <c r="AZ163" s="138"/>
      <c r="BA163" s="138"/>
      <c r="BB163" s="138"/>
      <c r="BC163" s="138"/>
      <c r="BD163" s="138"/>
      <c r="BE163" s="138"/>
      <c r="BF163" s="138"/>
      <c r="BG163" s="138"/>
      <c r="BH163" s="138"/>
      <c r="BI163" s="138"/>
      <c r="BJ163" s="138"/>
      <c r="BK163" s="138"/>
      <c r="BL163" s="138"/>
      <c r="BM163" s="138"/>
      <c r="BN163" s="138"/>
      <c r="BO163" s="138"/>
      <c r="BP163" s="138"/>
      <c r="BQ163" s="138"/>
      <c r="BR163" s="138"/>
      <c r="BS163" s="138"/>
      <c r="BT163" s="138"/>
      <c r="BU163" s="138"/>
      <c r="BV163" s="138"/>
      <c r="BW163" s="138"/>
      <c r="BX163" s="138"/>
      <c r="BY163" s="138"/>
      <c r="BZ163" s="138"/>
      <c r="CA163" s="138"/>
      <c r="CB163" s="138"/>
      <c r="CC163" s="138"/>
      <c r="CD163" s="138"/>
      <c r="CE163" s="138"/>
      <c r="CF163" s="138"/>
      <c r="CG163" s="138"/>
      <c r="CH163" s="138"/>
      <c r="CI163" s="138"/>
      <c r="CJ163" s="138"/>
      <c r="CK163" s="138"/>
      <c r="CL163" s="138"/>
      <c r="CM163" s="138"/>
      <c r="CN163" s="138"/>
      <c r="CO163" s="138"/>
      <c r="CP163" s="138"/>
      <c r="CQ163" s="138"/>
      <c r="CR163" s="138"/>
      <c r="CS163" s="138"/>
      <c r="CT163" s="138"/>
      <c r="CU163" s="138"/>
      <c r="CV163" s="138"/>
      <c r="CW163" s="138"/>
      <c r="CX163" s="138"/>
      <c r="CY163" s="138"/>
      <c r="CZ163" s="138"/>
      <c r="DA163" s="138"/>
      <c r="DB163" s="138"/>
      <c r="DC163" s="138"/>
      <c r="DD163" s="138"/>
      <c r="DE163" s="138"/>
    </row>
    <row r="164" customFormat="false" ht="15.75" hidden="false" customHeight="true" outlineLevel="0" collapsed="false">
      <c r="A164" s="132"/>
      <c r="B164" s="132"/>
      <c r="C164" s="132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35"/>
      <c r="AW164" s="138"/>
      <c r="AX164" s="138"/>
      <c r="AY164" s="138"/>
      <c r="AZ164" s="138"/>
      <c r="BA164" s="138"/>
      <c r="BB164" s="138"/>
      <c r="BC164" s="138"/>
      <c r="BD164" s="138"/>
      <c r="BE164" s="138"/>
      <c r="BF164" s="138"/>
      <c r="BG164" s="138"/>
      <c r="BH164" s="138"/>
      <c r="BI164" s="138"/>
      <c r="BJ164" s="138"/>
      <c r="BK164" s="138"/>
      <c r="BL164" s="138"/>
      <c r="BM164" s="138"/>
      <c r="BN164" s="138"/>
      <c r="BO164" s="138"/>
      <c r="BP164" s="138"/>
      <c r="BQ164" s="138"/>
      <c r="BR164" s="138"/>
      <c r="BS164" s="138"/>
      <c r="BT164" s="138"/>
      <c r="BU164" s="138"/>
      <c r="BV164" s="138"/>
      <c r="BW164" s="138"/>
      <c r="BX164" s="138"/>
      <c r="BY164" s="138"/>
      <c r="BZ164" s="138"/>
      <c r="CA164" s="138"/>
      <c r="CB164" s="138"/>
      <c r="CC164" s="138"/>
      <c r="CD164" s="138"/>
      <c r="CE164" s="138"/>
      <c r="CF164" s="138"/>
      <c r="CG164" s="138"/>
      <c r="CH164" s="138"/>
      <c r="CI164" s="138"/>
      <c r="CJ164" s="138"/>
      <c r="CK164" s="138"/>
      <c r="CL164" s="138"/>
      <c r="CM164" s="138"/>
      <c r="CN164" s="138"/>
      <c r="CO164" s="138"/>
      <c r="CP164" s="138"/>
      <c r="CQ164" s="138"/>
      <c r="CR164" s="138"/>
      <c r="CS164" s="138"/>
      <c r="CT164" s="138"/>
      <c r="CU164" s="138"/>
      <c r="CV164" s="138"/>
      <c r="CW164" s="138"/>
      <c r="CX164" s="138"/>
      <c r="CY164" s="138"/>
      <c r="CZ164" s="138"/>
      <c r="DA164" s="138"/>
      <c r="DB164" s="138"/>
      <c r="DC164" s="138"/>
      <c r="DD164" s="138"/>
      <c r="DE164" s="138"/>
    </row>
    <row r="165" customFormat="false" ht="15.75" hidden="false" customHeight="true" outlineLevel="0" collapsed="false">
      <c r="A165" s="132"/>
      <c r="B165" s="132"/>
      <c r="C165" s="132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35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8"/>
      <c r="BG165" s="138"/>
      <c r="BH165" s="138"/>
      <c r="BI165" s="138"/>
      <c r="BJ165" s="138"/>
      <c r="BK165" s="138"/>
      <c r="BL165" s="138"/>
      <c r="BM165" s="138"/>
      <c r="BN165" s="138"/>
      <c r="BO165" s="138"/>
      <c r="BP165" s="138"/>
      <c r="BQ165" s="138"/>
      <c r="BR165" s="138"/>
      <c r="BS165" s="138"/>
      <c r="BT165" s="138"/>
      <c r="BU165" s="138"/>
      <c r="BV165" s="138"/>
      <c r="BW165" s="138"/>
      <c r="BX165" s="138"/>
      <c r="BY165" s="138"/>
      <c r="BZ165" s="138"/>
      <c r="CA165" s="138"/>
      <c r="CB165" s="138"/>
      <c r="CC165" s="138"/>
      <c r="CD165" s="138"/>
      <c r="CE165" s="138"/>
      <c r="CF165" s="138"/>
      <c r="CG165" s="138"/>
      <c r="CH165" s="138"/>
      <c r="CI165" s="138"/>
      <c r="CJ165" s="138"/>
      <c r="CK165" s="138"/>
      <c r="CL165" s="138"/>
      <c r="CM165" s="138"/>
      <c r="CN165" s="138"/>
      <c r="CO165" s="138"/>
      <c r="CP165" s="138"/>
      <c r="CQ165" s="138"/>
      <c r="CR165" s="138"/>
      <c r="CS165" s="138"/>
      <c r="CT165" s="138"/>
      <c r="CU165" s="138"/>
      <c r="CV165" s="138"/>
      <c r="CW165" s="138"/>
      <c r="CX165" s="138"/>
      <c r="CY165" s="138"/>
      <c r="CZ165" s="138"/>
      <c r="DA165" s="138"/>
      <c r="DB165" s="138"/>
      <c r="DC165" s="138"/>
      <c r="DD165" s="138"/>
      <c r="DE165" s="138"/>
    </row>
    <row r="166" customFormat="false" ht="15.75" hidden="false" customHeight="true" outlineLevel="0" collapsed="false">
      <c r="A166" s="132"/>
      <c r="B166" s="132"/>
      <c r="C166" s="132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35"/>
      <c r="AW166" s="138"/>
      <c r="AX166" s="138"/>
      <c r="AY166" s="138"/>
      <c r="AZ166" s="138"/>
      <c r="BA166" s="138"/>
      <c r="BB166" s="138"/>
      <c r="BC166" s="138"/>
      <c r="BD166" s="138"/>
      <c r="BE166" s="138"/>
      <c r="BF166" s="138"/>
      <c r="BG166" s="138"/>
      <c r="BH166" s="138"/>
      <c r="BI166" s="138"/>
      <c r="BJ166" s="138"/>
      <c r="BK166" s="138"/>
      <c r="BL166" s="138"/>
      <c r="BM166" s="138"/>
      <c r="BN166" s="138"/>
      <c r="BO166" s="138"/>
      <c r="BP166" s="138"/>
      <c r="BQ166" s="138"/>
      <c r="BR166" s="138"/>
      <c r="BS166" s="138"/>
      <c r="BT166" s="138"/>
      <c r="BU166" s="138"/>
      <c r="BV166" s="138"/>
      <c r="BW166" s="138"/>
      <c r="BX166" s="138"/>
      <c r="BY166" s="138"/>
      <c r="BZ166" s="138"/>
      <c r="CA166" s="138"/>
      <c r="CB166" s="138"/>
      <c r="CC166" s="138"/>
      <c r="CD166" s="138"/>
      <c r="CE166" s="138"/>
      <c r="CF166" s="138"/>
      <c r="CG166" s="138"/>
      <c r="CH166" s="138"/>
      <c r="CI166" s="138"/>
      <c r="CJ166" s="138"/>
      <c r="CK166" s="138"/>
      <c r="CL166" s="138"/>
      <c r="CM166" s="138"/>
      <c r="CN166" s="138"/>
      <c r="CO166" s="138"/>
      <c r="CP166" s="138"/>
      <c r="CQ166" s="138"/>
      <c r="CR166" s="138"/>
      <c r="CS166" s="138"/>
      <c r="CT166" s="138"/>
      <c r="CU166" s="138"/>
      <c r="CV166" s="138"/>
      <c r="CW166" s="138"/>
      <c r="CX166" s="138"/>
      <c r="CY166" s="138"/>
      <c r="CZ166" s="138"/>
      <c r="DA166" s="138"/>
      <c r="DB166" s="138"/>
      <c r="DC166" s="138"/>
      <c r="DD166" s="138"/>
      <c r="DE166" s="138"/>
    </row>
    <row r="167" customFormat="false" ht="15.75" hidden="false" customHeight="true" outlineLevel="0" collapsed="false">
      <c r="A167" s="132"/>
      <c r="B167" s="132"/>
      <c r="C167" s="132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35"/>
      <c r="AW167" s="138"/>
      <c r="AX167" s="138"/>
      <c r="AY167" s="138"/>
      <c r="AZ167" s="138"/>
      <c r="BA167" s="138"/>
      <c r="BB167" s="138"/>
      <c r="BC167" s="138"/>
      <c r="BD167" s="138"/>
      <c r="BE167" s="138"/>
      <c r="BF167" s="138"/>
      <c r="BG167" s="138"/>
      <c r="BH167" s="138"/>
      <c r="BI167" s="138"/>
      <c r="BJ167" s="138"/>
      <c r="BK167" s="138"/>
      <c r="BL167" s="138"/>
      <c r="BM167" s="138"/>
      <c r="BN167" s="138"/>
      <c r="BO167" s="138"/>
      <c r="BP167" s="138"/>
      <c r="BQ167" s="138"/>
      <c r="BR167" s="138"/>
      <c r="BS167" s="138"/>
      <c r="BT167" s="138"/>
      <c r="BU167" s="138"/>
      <c r="BV167" s="138"/>
      <c r="BW167" s="138"/>
      <c r="BX167" s="138"/>
      <c r="BY167" s="138"/>
      <c r="BZ167" s="138"/>
      <c r="CA167" s="138"/>
      <c r="CB167" s="138"/>
      <c r="CC167" s="138"/>
      <c r="CD167" s="138"/>
      <c r="CE167" s="138"/>
      <c r="CF167" s="138"/>
      <c r="CG167" s="138"/>
      <c r="CH167" s="138"/>
      <c r="CI167" s="138"/>
      <c r="CJ167" s="138"/>
      <c r="CK167" s="138"/>
      <c r="CL167" s="138"/>
      <c r="CM167" s="138"/>
      <c r="CN167" s="138"/>
      <c r="CO167" s="138"/>
      <c r="CP167" s="138"/>
      <c r="CQ167" s="138"/>
      <c r="CR167" s="138"/>
      <c r="CS167" s="138"/>
      <c r="CT167" s="138"/>
      <c r="CU167" s="138"/>
      <c r="CV167" s="138"/>
      <c r="CW167" s="138"/>
      <c r="CX167" s="138"/>
      <c r="CY167" s="138"/>
      <c r="CZ167" s="138"/>
      <c r="DA167" s="138"/>
      <c r="DB167" s="138"/>
      <c r="DC167" s="138"/>
      <c r="DD167" s="138"/>
      <c r="DE167" s="138"/>
    </row>
    <row r="168" customFormat="false" ht="15.75" hidden="false" customHeight="true" outlineLevel="0" collapsed="false">
      <c r="A168" s="132"/>
      <c r="B168" s="132"/>
      <c r="C168" s="132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35"/>
      <c r="AW168" s="138"/>
      <c r="AX168" s="138"/>
      <c r="AY168" s="138"/>
      <c r="AZ168" s="138"/>
      <c r="BA168" s="138"/>
      <c r="BB168" s="138"/>
      <c r="BC168" s="138"/>
      <c r="BD168" s="138"/>
      <c r="BE168" s="138"/>
      <c r="BF168" s="138"/>
      <c r="BG168" s="138"/>
      <c r="BH168" s="138"/>
      <c r="BI168" s="138"/>
      <c r="BJ168" s="138"/>
      <c r="BK168" s="138"/>
      <c r="BL168" s="138"/>
      <c r="BM168" s="138"/>
      <c r="BN168" s="138"/>
      <c r="BO168" s="138"/>
      <c r="BP168" s="138"/>
      <c r="BQ168" s="138"/>
      <c r="BR168" s="138"/>
      <c r="BS168" s="138"/>
      <c r="BT168" s="138"/>
      <c r="BU168" s="138"/>
      <c r="BV168" s="138"/>
      <c r="BW168" s="138"/>
      <c r="BX168" s="138"/>
      <c r="BY168" s="138"/>
      <c r="BZ168" s="138"/>
      <c r="CA168" s="138"/>
      <c r="CB168" s="138"/>
      <c r="CC168" s="138"/>
      <c r="CD168" s="138"/>
      <c r="CE168" s="138"/>
      <c r="CF168" s="138"/>
      <c r="CG168" s="138"/>
      <c r="CH168" s="138"/>
      <c r="CI168" s="138"/>
      <c r="CJ168" s="138"/>
      <c r="CK168" s="138"/>
      <c r="CL168" s="138"/>
      <c r="CM168" s="138"/>
      <c r="CN168" s="138"/>
      <c r="CO168" s="138"/>
      <c r="CP168" s="138"/>
      <c r="CQ168" s="138"/>
      <c r="CR168" s="138"/>
      <c r="CS168" s="138"/>
      <c r="CT168" s="138"/>
      <c r="CU168" s="138"/>
      <c r="CV168" s="138"/>
      <c r="CW168" s="138"/>
      <c r="CX168" s="138"/>
      <c r="CY168" s="138"/>
      <c r="CZ168" s="138"/>
      <c r="DA168" s="138"/>
      <c r="DB168" s="138"/>
      <c r="DC168" s="138"/>
      <c r="DD168" s="138"/>
      <c r="DE168" s="138"/>
    </row>
    <row r="169" customFormat="false" ht="15.75" hidden="false" customHeight="true" outlineLevel="0" collapsed="false">
      <c r="A169" s="132"/>
      <c r="B169" s="132"/>
      <c r="C169" s="132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35"/>
      <c r="AW169" s="138"/>
      <c r="AX169" s="138"/>
      <c r="AY169" s="138"/>
      <c r="AZ169" s="138"/>
      <c r="BA169" s="138"/>
      <c r="BB169" s="138"/>
      <c r="BC169" s="138"/>
      <c r="BD169" s="138"/>
      <c r="BE169" s="138"/>
      <c r="BF169" s="138"/>
      <c r="BG169" s="138"/>
      <c r="BH169" s="138"/>
      <c r="BI169" s="138"/>
      <c r="BJ169" s="138"/>
      <c r="BK169" s="138"/>
      <c r="BL169" s="138"/>
      <c r="BM169" s="138"/>
      <c r="BN169" s="138"/>
      <c r="BO169" s="138"/>
      <c r="BP169" s="138"/>
      <c r="BQ169" s="138"/>
      <c r="BR169" s="138"/>
      <c r="BS169" s="138"/>
      <c r="BT169" s="138"/>
      <c r="BU169" s="138"/>
      <c r="BV169" s="138"/>
      <c r="BW169" s="138"/>
      <c r="BX169" s="138"/>
      <c r="BY169" s="138"/>
      <c r="BZ169" s="138"/>
      <c r="CA169" s="138"/>
      <c r="CB169" s="138"/>
      <c r="CC169" s="138"/>
      <c r="CD169" s="138"/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38"/>
      <c r="CQ169" s="138"/>
      <c r="CR169" s="138"/>
      <c r="CS169" s="138"/>
      <c r="CT169" s="138"/>
      <c r="CU169" s="138"/>
      <c r="CV169" s="138"/>
      <c r="CW169" s="138"/>
      <c r="CX169" s="138"/>
      <c r="CY169" s="138"/>
      <c r="CZ169" s="138"/>
      <c r="DA169" s="138"/>
      <c r="DB169" s="138"/>
      <c r="DC169" s="138"/>
      <c r="DD169" s="138"/>
      <c r="DE169" s="138"/>
    </row>
    <row r="170" customFormat="false" ht="15.75" hidden="false" customHeight="true" outlineLevel="0" collapsed="false">
      <c r="A170" s="132"/>
      <c r="B170" s="132"/>
      <c r="C170" s="132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35"/>
      <c r="AW170" s="138"/>
      <c r="AX170" s="138"/>
      <c r="AY170" s="138"/>
      <c r="AZ170" s="138"/>
      <c r="BA170" s="138"/>
      <c r="BB170" s="138"/>
      <c r="BC170" s="138"/>
      <c r="BD170" s="138"/>
      <c r="BE170" s="138"/>
      <c r="BF170" s="138"/>
      <c r="BG170" s="138"/>
      <c r="BH170" s="138"/>
      <c r="BI170" s="138"/>
      <c r="BJ170" s="138"/>
      <c r="BK170" s="138"/>
      <c r="BL170" s="138"/>
      <c r="BM170" s="138"/>
      <c r="BN170" s="138"/>
      <c r="BO170" s="138"/>
      <c r="BP170" s="138"/>
      <c r="BQ170" s="138"/>
      <c r="BR170" s="138"/>
      <c r="BS170" s="138"/>
      <c r="BT170" s="138"/>
      <c r="BU170" s="138"/>
      <c r="BV170" s="138"/>
      <c r="BW170" s="138"/>
      <c r="BX170" s="138"/>
      <c r="BY170" s="138"/>
      <c r="BZ170" s="138"/>
      <c r="CA170" s="138"/>
      <c r="CB170" s="138"/>
      <c r="CC170" s="138"/>
      <c r="CD170" s="138"/>
      <c r="CE170" s="138"/>
      <c r="CF170" s="138"/>
      <c r="CG170" s="138"/>
      <c r="CH170" s="138"/>
      <c r="CI170" s="138"/>
      <c r="CJ170" s="138"/>
      <c r="CK170" s="138"/>
      <c r="CL170" s="138"/>
      <c r="CM170" s="138"/>
      <c r="CN170" s="138"/>
      <c r="CO170" s="138"/>
      <c r="CP170" s="138"/>
      <c r="CQ170" s="138"/>
      <c r="CR170" s="138"/>
      <c r="CS170" s="138"/>
      <c r="CT170" s="138"/>
      <c r="CU170" s="138"/>
      <c r="CV170" s="138"/>
      <c r="CW170" s="138"/>
      <c r="CX170" s="138"/>
      <c r="CY170" s="138"/>
      <c r="CZ170" s="138"/>
      <c r="DA170" s="138"/>
      <c r="DB170" s="138"/>
      <c r="DC170" s="138"/>
      <c r="DD170" s="138"/>
      <c r="DE170" s="138"/>
    </row>
    <row r="171" customFormat="false" ht="15.75" hidden="false" customHeight="true" outlineLevel="0" collapsed="false">
      <c r="A171" s="132"/>
      <c r="B171" s="132"/>
      <c r="C171" s="132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35"/>
      <c r="AW171" s="138"/>
      <c r="AX171" s="138"/>
      <c r="AY171" s="138"/>
      <c r="AZ171" s="138"/>
      <c r="BA171" s="138"/>
      <c r="BB171" s="138"/>
      <c r="BC171" s="138"/>
      <c r="BD171" s="138"/>
      <c r="BE171" s="138"/>
      <c r="BF171" s="138"/>
      <c r="BG171" s="138"/>
      <c r="BH171" s="138"/>
      <c r="BI171" s="138"/>
      <c r="BJ171" s="138"/>
      <c r="BK171" s="138"/>
      <c r="BL171" s="138"/>
      <c r="BM171" s="138"/>
      <c r="BN171" s="138"/>
      <c r="BO171" s="138"/>
      <c r="BP171" s="138"/>
      <c r="BQ171" s="138"/>
      <c r="BR171" s="138"/>
      <c r="BS171" s="138"/>
      <c r="BT171" s="138"/>
      <c r="BU171" s="138"/>
      <c r="BV171" s="138"/>
      <c r="BW171" s="138"/>
      <c r="BX171" s="138"/>
      <c r="BY171" s="138"/>
      <c r="BZ171" s="138"/>
      <c r="CA171" s="138"/>
      <c r="CB171" s="138"/>
      <c r="CC171" s="138"/>
      <c r="CD171" s="138"/>
      <c r="CE171" s="138"/>
      <c r="CF171" s="138"/>
      <c r="CG171" s="138"/>
      <c r="CH171" s="138"/>
      <c r="CI171" s="138"/>
      <c r="CJ171" s="138"/>
      <c r="CK171" s="138"/>
      <c r="CL171" s="138"/>
      <c r="CM171" s="138"/>
      <c r="CN171" s="138"/>
      <c r="CO171" s="138"/>
      <c r="CP171" s="138"/>
      <c r="CQ171" s="138"/>
      <c r="CR171" s="138"/>
      <c r="CS171" s="138"/>
      <c r="CT171" s="138"/>
      <c r="CU171" s="138"/>
      <c r="CV171" s="138"/>
      <c r="CW171" s="138"/>
      <c r="CX171" s="138"/>
      <c r="CY171" s="138"/>
      <c r="CZ171" s="138"/>
      <c r="DA171" s="138"/>
      <c r="DB171" s="138"/>
      <c r="DC171" s="138"/>
      <c r="DD171" s="138"/>
      <c r="DE171" s="138"/>
    </row>
    <row r="172" customFormat="false" ht="15.75" hidden="false" customHeight="true" outlineLevel="0" collapsed="false">
      <c r="A172" s="132"/>
      <c r="B172" s="132"/>
      <c r="C172" s="132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35"/>
      <c r="AW172" s="138"/>
      <c r="AX172" s="138"/>
      <c r="AY172" s="138"/>
      <c r="AZ172" s="138"/>
      <c r="BA172" s="138"/>
      <c r="BB172" s="138"/>
      <c r="BC172" s="138"/>
      <c r="BD172" s="138"/>
      <c r="BE172" s="138"/>
      <c r="BF172" s="138"/>
      <c r="BG172" s="138"/>
      <c r="BH172" s="138"/>
      <c r="BI172" s="138"/>
      <c r="BJ172" s="138"/>
      <c r="BK172" s="138"/>
      <c r="BL172" s="138"/>
      <c r="BM172" s="138"/>
      <c r="BN172" s="138"/>
      <c r="BO172" s="138"/>
      <c r="BP172" s="138"/>
      <c r="BQ172" s="138"/>
      <c r="BR172" s="138"/>
      <c r="BS172" s="138"/>
      <c r="BT172" s="138"/>
      <c r="BU172" s="138"/>
      <c r="BV172" s="138"/>
      <c r="BW172" s="138"/>
      <c r="BX172" s="138"/>
      <c r="BY172" s="138"/>
      <c r="BZ172" s="138"/>
      <c r="CA172" s="138"/>
      <c r="CB172" s="138"/>
      <c r="CC172" s="138"/>
      <c r="CD172" s="138"/>
      <c r="CE172" s="138"/>
      <c r="CF172" s="138"/>
      <c r="CG172" s="138"/>
      <c r="CH172" s="138"/>
      <c r="CI172" s="138"/>
      <c r="CJ172" s="138"/>
      <c r="CK172" s="138"/>
      <c r="CL172" s="138"/>
      <c r="CM172" s="138"/>
      <c r="CN172" s="138"/>
      <c r="CO172" s="138"/>
      <c r="CP172" s="138"/>
      <c r="CQ172" s="138"/>
      <c r="CR172" s="138"/>
      <c r="CS172" s="138"/>
      <c r="CT172" s="138"/>
      <c r="CU172" s="138"/>
      <c r="CV172" s="138"/>
      <c r="CW172" s="138"/>
      <c r="CX172" s="138"/>
      <c r="CY172" s="138"/>
      <c r="CZ172" s="138"/>
      <c r="DA172" s="138"/>
      <c r="DB172" s="138"/>
      <c r="DC172" s="138"/>
      <c r="DD172" s="138"/>
      <c r="DE172" s="138"/>
    </row>
    <row r="173" customFormat="false" ht="15.75" hidden="false" customHeight="true" outlineLevel="0" collapsed="false">
      <c r="A173" s="132"/>
      <c r="B173" s="132"/>
      <c r="C173" s="132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35"/>
      <c r="AW173" s="138"/>
      <c r="AX173" s="138"/>
      <c r="AY173" s="138"/>
      <c r="AZ173" s="138"/>
      <c r="BA173" s="138"/>
      <c r="BB173" s="138"/>
      <c r="BC173" s="138"/>
      <c r="BD173" s="138"/>
      <c r="BE173" s="138"/>
      <c r="BF173" s="138"/>
      <c r="BG173" s="138"/>
      <c r="BH173" s="138"/>
      <c r="BI173" s="138"/>
      <c r="BJ173" s="138"/>
      <c r="BK173" s="138"/>
      <c r="BL173" s="138"/>
      <c r="BM173" s="138"/>
      <c r="BN173" s="138"/>
      <c r="BO173" s="138"/>
      <c r="BP173" s="138"/>
      <c r="BQ173" s="138"/>
      <c r="BR173" s="138"/>
      <c r="BS173" s="138"/>
      <c r="BT173" s="138"/>
      <c r="BU173" s="138"/>
      <c r="BV173" s="138"/>
      <c r="BW173" s="138"/>
      <c r="BX173" s="138"/>
      <c r="BY173" s="138"/>
      <c r="BZ173" s="138"/>
      <c r="CA173" s="138"/>
      <c r="CB173" s="138"/>
      <c r="CC173" s="138"/>
      <c r="CD173" s="138"/>
      <c r="CE173" s="138"/>
      <c r="CF173" s="138"/>
      <c r="CG173" s="138"/>
      <c r="CH173" s="138"/>
      <c r="CI173" s="138"/>
      <c r="CJ173" s="138"/>
      <c r="CK173" s="138"/>
      <c r="CL173" s="138"/>
      <c r="CM173" s="138"/>
      <c r="CN173" s="138"/>
      <c r="CO173" s="138"/>
      <c r="CP173" s="138"/>
      <c r="CQ173" s="138"/>
      <c r="CR173" s="138"/>
      <c r="CS173" s="138"/>
      <c r="CT173" s="138"/>
      <c r="CU173" s="138"/>
      <c r="CV173" s="138"/>
      <c r="CW173" s="138"/>
      <c r="CX173" s="138"/>
      <c r="CY173" s="138"/>
      <c r="CZ173" s="138"/>
      <c r="DA173" s="138"/>
      <c r="DB173" s="138"/>
      <c r="DC173" s="138"/>
      <c r="DD173" s="138"/>
      <c r="DE173" s="138"/>
    </row>
    <row r="174" customFormat="false" ht="15.75" hidden="false" customHeight="true" outlineLevel="0" collapsed="false">
      <c r="A174" s="132"/>
      <c r="B174" s="132"/>
      <c r="C174" s="132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35"/>
      <c r="AW174" s="138"/>
      <c r="AX174" s="138"/>
      <c r="AY174" s="138"/>
      <c r="AZ174" s="138"/>
      <c r="BA174" s="138"/>
      <c r="BB174" s="138"/>
      <c r="BC174" s="138"/>
      <c r="BD174" s="138"/>
      <c r="BE174" s="138"/>
      <c r="BF174" s="138"/>
      <c r="BG174" s="138"/>
      <c r="BH174" s="138"/>
      <c r="BI174" s="138"/>
      <c r="BJ174" s="138"/>
      <c r="BK174" s="138"/>
      <c r="BL174" s="138"/>
      <c r="BM174" s="138"/>
      <c r="BN174" s="138"/>
      <c r="BO174" s="138"/>
      <c r="BP174" s="138"/>
      <c r="BQ174" s="138"/>
      <c r="BR174" s="138"/>
      <c r="BS174" s="138"/>
      <c r="BT174" s="138"/>
      <c r="BU174" s="138"/>
      <c r="BV174" s="138"/>
      <c r="BW174" s="138"/>
      <c r="BX174" s="138"/>
      <c r="BY174" s="138"/>
      <c r="BZ174" s="138"/>
      <c r="CA174" s="138"/>
      <c r="CB174" s="138"/>
      <c r="CC174" s="138"/>
      <c r="CD174" s="138"/>
      <c r="CE174" s="138"/>
      <c r="CF174" s="138"/>
      <c r="CG174" s="138"/>
      <c r="CH174" s="138"/>
      <c r="CI174" s="138"/>
      <c r="CJ174" s="138"/>
      <c r="CK174" s="138"/>
      <c r="CL174" s="138"/>
      <c r="CM174" s="138"/>
      <c r="CN174" s="138"/>
      <c r="CO174" s="138"/>
      <c r="CP174" s="138"/>
      <c r="CQ174" s="138"/>
      <c r="CR174" s="138"/>
      <c r="CS174" s="138"/>
      <c r="CT174" s="138"/>
      <c r="CU174" s="138"/>
      <c r="CV174" s="138"/>
      <c r="CW174" s="138"/>
      <c r="CX174" s="138"/>
      <c r="CY174" s="138"/>
      <c r="CZ174" s="138"/>
      <c r="DA174" s="138"/>
      <c r="DB174" s="138"/>
      <c r="DC174" s="138"/>
      <c r="DD174" s="138"/>
      <c r="DE174" s="138"/>
    </row>
    <row r="175" customFormat="false" ht="15.75" hidden="false" customHeight="true" outlineLevel="0" collapsed="false">
      <c r="A175" s="132"/>
      <c r="B175" s="132"/>
      <c r="C175" s="132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35"/>
      <c r="AW175" s="138"/>
      <c r="AX175" s="138"/>
      <c r="AY175" s="138"/>
      <c r="AZ175" s="138"/>
      <c r="BA175" s="138"/>
      <c r="BB175" s="138"/>
      <c r="BC175" s="138"/>
      <c r="BD175" s="138"/>
      <c r="BE175" s="138"/>
      <c r="BF175" s="138"/>
      <c r="BG175" s="138"/>
      <c r="BH175" s="138"/>
      <c r="BI175" s="138"/>
      <c r="BJ175" s="138"/>
      <c r="BK175" s="138"/>
      <c r="BL175" s="138"/>
      <c r="BM175" s="138"/>
      <c r="BN175" s="138"/>
      <c r="BO175" s="138"/>
      <c r="BP175" s="138"/>
      <c r="BQ175" s="138"/>
      <c r="BR175" s="138"/>
      <c r="BS175" s="138"/>
      <c r="BT175" s="138"/>
      <c r="BU175" s="138"/>
      <c r="BV175" s="138"/>
      <c r="BW175" s="138"/>
      <c r="BX175" s="138"/>
      <c r="BY175" s="138"/>
      <c r="BZ175" s="138"/>
      <c r="CA175" s="138"/>
      <c r="CB175" s="138"/>
      <c r="CC175" s="138"/>
      <c r="CD175" s="138"/>
      <c r="CE175" s="138"/>
      <c r="CF175" s="138"/>
      <c r="CG175" s="138"/>
      <c r="CH175" s="138"/>
      <c r="CI175" s="138"/>
      <c r="CJ175" s="138"/>
      <c r="CK175" s="138"/>
      <c r="CL175" s="138"/>
      <c r="CM175" s="138"/>
      <c r="CN175" s="138"/>
      <c r="CO175" s="138"/>
      <c r="CP175" s="138"/>
      <c r="CQ175" s="138"/>
      <c r="CR175" s="138"/>
      <c r="CS175" s="138"/>
      <c r="CT175" s="138"/>
      <c r="CU175" s="138"/>
      <c r="CV175" s="138"/>
      <c r="CW175" s="138"/>
      <c r="CX175" s="138"/>
      <c r="CY175" s="138"/>
      <c r="CZ175" s="138"/>
      <c r="DA175" s="138"/>
      <c r="DB175" s="138"/>
      <c r="DC175" s="138"/>
      <c r="DD175" s="138"/>
      <c r="DE175" s="138"/>
    </row>
    <row r="176" customFormat="false" ht="15.75" hidden="false" customHeight="true" outlineLevel="0" collapsed="false">
      <c r="A176" s="132"/>
      <c r="B176" s="132"/>
      <c r="C176" s="132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35"/>
      <c r="AW176" s="138"/>
      <c r="AX176" s="138"/>
      <c r="AY176" s="138"/>
      <c r="AZ176" s="138"/>
      <c r="BA176" s="138"/>
      <c r="BB176" s="138"/>
      <c r="BC176" s="138"/>
      <c r="BD176" s="138"/>
      <c r="BE176" s="138"/>
      <c r="BF176" s="138"/>
      <c r="BG176" s="138"/>
      <c r="BH176" s="138"/>
      <c r="BI176" s="138"/>
      <c r="BJ176" s="138"/>
      <c r="BK176" s="138"/>
      <c r="BL176" s="138"/>
      <c r="BM176" s="138"/>
      <c r="BN176" s="138"/>
      <c r="BO176" s="138"/>
      <c r="BP176" s="138"/>
      <c r="BQ176" s="138"/>
      <c r="BR176" s="138"/>
      <c r="BS176" s="138"/>
      <c r="BT176" s="138"/>
      <c r="BU176" s="138"/>
      <c r="BV176" s="138"/>
      <c r="BW176" s="138"/>
      <c r="BX176" s="138"/>
      <c r="BY176" s="138"/>
      <c r="BZ176" s="138"/>
      <c r="CA176" s="138"/>
      <c r="CB176" s="138"/>
      <c r="CC176" s="138"/>
      <c r="CD176" s="138"/>
      <c r="CE176" s="138"/>
      <c r="CF176" s="138"/>
      <c r="CG176" s="138"/>
      <c r="CH176" s="138"/>
      <c r="CI176" s="138"/>
      <c r="CJ176" s="138"/>
      <c r="CK176" s="138"/>
      <c r="CL176" s="138"/>
      <c r="CM176" s="138"/>
      <c r="CN176" s="138"/>
      <c r="CO176" s="138"/>
      <c r="CP176" s="138"/>
      <c r="CQ176" s="138"/>
      <c r="CR176" s="138"/>
      <c r="CS176" s="138"/>
      <c r="CT176" s="138"/>
      <c r="CU176" s="138"/>
      <c r="CV176" s="138"/>
      <c r="CW176" s="138"/>
      <c r="CX176" s="138"/>
      <c r="CY176" s="138"/>
      <c r="CZ176" s="138"/>
      <c r="DA176" s="138"/>
      <c r="DB176" s="138"/>
      <c r="DC176" s="138"/>
      <c r="DD176" s="138"/>
      <c r="DE176" s="138"/>
    </row>
    <row r="177" customFormat="false" ht="15.75" hidden="false" customHeight="true" outlineLevel="0" collapsed="false">
      <c r="A177" s="132"/>
      <c r="B177" s="132"/>
      <c r="C177" s="132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35"/>
      <c r="AW177" s="138"/>
      <c r="AX177" s="138"/>
      <c r="AY177" s="138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8"/>
      <c r="BO177" s="138"/>
      <c r="BP177" s="138"/>
      <c r="BQ177" s="138"/>
      <c r="BR177" s="138"/>
      <c r="BS177" s="138"/>
      <c r="BT177" s="138"/>
      <c r="BU177" s="138"/>
      <c r="BV177" s="138"/>
      <c r="BW177" s="138"/>
      <c r="BX177" s="138"/>
      <c r="BY177" s="138"/>
      <c r="BZ177" s="138"/>
      <c r="CA177" s="138"/>
      <c r="CB177" s="138"/>
      <c r="CC177" s="138"/>
      <c r="CD177" s="138"/>
      <c r="CE177" s="138"/>
      <c r="CF177" s="138"/>
      <c r="CG177" s="138"/>
      <c r="CH177" s="138"/>
      <c r="CI177" s="138"/>
      <c r="CJ177" s="138"/>
      <c r="CK177" s="138"/>
      <c r="CL177" s="138"/>
      <c r="CM177" s="138"/>
      <c r="CN177" s="138"/>
      <c r="CO177" s="138"/>
      <c r="CP177" s="138"/>
      <c r="CQ177" s="138"/>
      <c r="CR177" s="138"/>
      <c r="CS177" s="138"/>
      <c r="CT177" s="138"/>
      <c r="CU177" s="138"/>
      <c r="CV177" s="138"/>
      <c r="CW177" s="138"/>
      <c r="CX177" s="138"/>
      <c r="CY177" s="138"/>
      <c r="CZ177" s="138"/>
      <c r="DA177" s="138"/>
      <c r="DB177" s="138"/>
      <c r="DC177" s="138"/>
      <c r="DD177" s="138"/>
      <c r="DE177" s="138"/>
    </row>
    <row r="178" customFormat="false" ht="15.75" hidden="false" customHeight="true" outlineLevel="0" collapsed="false">
      <c r="A178" s="132"/>
      <c r="B178" s="132"/>
      <c r="C178" s="132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35"/>
      <c r="AW178" s="138"/>
      <c r="AX178" s="138"/>
      <c r="AY178" s="138"/>
      <c r="AZ178" s="138"/>
      <c r="BA178" s="138"/>
      <c r="BB178" s="138"/>
      <c r="BC178" s="138"/>
      <c r="BD178" s="138"/>
      <c r="BE178" s="138"/>
      <c r="BF178" s="138"/>
      <c r="BG178" s="138"/>
      <c r="BH178" s="138"/>
      <c r="BI178" s="138"/>
      <c r="BJ178" s="138"/>
      <c r="BK178" s="138"/>
      <c r="BL178" s="138"/>
      <c r="BM178" s="138"/>
      <c r="BN178" s="138"/>
      <c r="BO178" s="138"/>
      <c r="BP178" s="138"/>
      <c r="BQ178" s="138"/>
      <c r="BR178" s="138"/>
      <c r="BS178" s="138"/>
      <c r="BT178" s="138"/>
      <c r="BU178" s="138"/>
      <c r="BV178" s="138"/>
      <c r="BW178" s="138"/>
      <c r="BX178" s="138"/>
      <c r="BY178" s="138"/>
      <c r="BZ178" s="138"/>
      <c r="CA178" s="138"/>
      <c r="CB178" s="138"/>
      <c r="CC178" s="138"/>
      <c r="CD178" s="138"/>
      <c r="CE178" s="138"/>
      <c r="CF178" s="138"/>
      <c r="CG178" s="138"/>
      <c r="CH178" s="138"/>
      <c r="CI178" s="138"/>
      <c r="CJ178" s="138"/>
      <c r="CK178" s="138"/>
      <c r="CL178" s="138"/>
      <c r="CM178" s="138"/>
      <c r="CN178" s="138"/>
      <c r="CO178" s="138"/>
      <c r="CP178" s="138"/>
      <c r="CQ178" s="138"/>
      <c r="CR178" s="138"/>
      <c r="CS178" s="138"/>
      <c r="CT178" s="138"/>
      <c r="CU178" s="138"/>
      <c r="CV178" s="138"/>
      <c r="CW178" s="138"/>
      <c r="CX178" s="138"/>
      <c r="CY178" s="138"/>
      <c r="CZ178" s="138"/>
      <c r="DA178" s="138"/>
      <c r="DB178" s="138"/>
      <c r="DC178" s="138"/>
      <c r="DD178" s="138"/>
      <c r="DE178" s="138"/>
    </row>
    <row r="179" customFormat="false" ht="15.75" hidden="false" customHeight="true" outlineLevel="0" collapsed="false">
      <c r="A179" s="132"/>
      <c r="B179" s="132"/>
      <c r="C179" s="132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35"/>
      <c r="AW179" s="138"/>
      <c r="AX179" s="138"/>
      <c r="AY179" s="138"/>
      <c r="AZ179" s="138"/>
      <c r="BA179" s="138"/>
      <c r="BB179" s="138"/>
      <c r="BC179" s="138"/>
      <c r="BD179" s="138"/>
      <c r="BE179" s="138"/>
      <c r="BF179" s="138"/>
      <c r="BG179" s="138"/>
      <c r="BH179" s="138"/>
      <c r="BI179" s="138"/>
      <c r="BJ179" s="138"/>
      <c r="BK179" s="138"/>
      <c r="BL179" s="138"/>
      <c r="BM179" s="138"/>
      <c r="BN179" s="138"/>
      <c r="BO179" s="138"/>
      <c r="BP179" s="138"/>
      <c r="BQ179" s="138"/>
      <c r="BR179" s="138"/>
      <c r="BS179" s="138"/>
      <c r="BT179" s="138"/>
      <c r="BU179" s="138"/>
      <c r="BV179" s="138"/>
      <c r="BW179" s="138"/>
      <c r="BX179" s="138"/>
      <c r="BY179" s="138"/>
      <c r="BZ179" s="138"/>
      <c r="CA179" s="138"/>
      <c r="CB179" s="138"/>
      <c r="CC179" s="138"/>
      <c r="CD179" s="138"/>
      <c r="CE179" s="138"/>
      <c r="CF179" s="138"/>
      <c r="CG179" s="138"/>
      <c r="CH179" s="138"/>
      <c r="CI179" s="138"/>
      <c r="CJ179" s="138"/>
      <c r="CK179" s="138"/>
      <c r="CL179" s="138"/>
      <c r="CM179" s="138"/>
      <c r="CN179" s="138"/>
      <c r="CO179" s="138"/>
      <c r="CP179" s="138"/>
      <c r="CQ179" s="138"/>
      <c r="CR179" s="138"/>
      <c r="CS179" s="138"/>
      <c r="CT179" s="138"/>
      <c r="CU179" s="138"/>
      <c r="CV179" s="138"/>
      <c r="CW179" s="138"/>
      <c r="CX179" s="138"/>
      <c r="CY179" s="138"/>
      <c r="CZ179" s="138"/>
      <c r="DA179" s="138"/>
      <c r="DB179" s="138"/>
      <c r="DC179" s="138"/>
      <c r="DD179" s="138"/>
      <c r="DE179" s="138"/>
    </row>
    <row r="180" customFormat="false" ht="15.75" hidden="false" customHeight="true" outlineLevel="0" collapsed="false">
      <c r="A180" s="132"/>
      <c r="B180" s="132"/>
      <c r="C180" s="132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35"/>
      <c r="AW180" s="138"/>
      <c r="AX180" s="138"/>
      <c r="AY180" s="138"/>
      <c r="AZ180" s="138"/>
      <c r="BA180" s="138"/>
      <c r="BB180" s="138"/>
      <c r="BC180" s="138"/>
      <c r="BD180" s="138"/>
      <c r="BE180" s="138"/>
      <c r="BF180" s="138"/>
      <c r="BG180" s="138"/>
      <c r="BH180" s="138"/>
      <c r="BI180" s="138"/>
      <c r="BJ180" s="138"/>
      <c r="BK180" s="138"/>
      <c r="BL180" s="138"/>
      <c r="BM180" s="138"/>
      <c r="BN180" s="138"/>
      <c r="BO180" s="138"/>
      <c r="BP180" s="138"/>
      <c r="BQ180" s="138"/>
      <c r="BR180" s="138"/>
      <c r="BS180" s="138"/>
      <c r="BT180" s="138"/>
      <c r="BU180" s="138"/>
      <c r="BV180" s="138"/>
      <c r="BW180" s="138"/>
      <c r="BX180" s="138"/>
      <c r="BY180" s="138"/>
      <c r="BZ180" s="138"/>
      <c r="CA180" s="138"/>
      <c r="CB180" s="138"/>
      <c r="CC180" s="138"/>
      <c r="CD180" s="138"/>
      <c r="CE180" s="138"/>
      <c r="CF180" s="138"/>
      <c r="CG180" s="138"/>
      <c r="CH180" s="138"/>
      <c r="CI180" s="138"/>
      <c r="CJ180" s="138"/>
      <c r="CK180" s="138"/>
      <c r="CL180" s="138"/>
      <c r="CM180" s="138"/>
      <c r="CN180" s="138"/>
      <c r="CO180" s="138"/>
      <c r="CP180" s="138"/>
      <c r="CQ180" s="138"/>
      <c r="CR180" s="138"/>
      <c r="CS180" s="138"/>
      <c r="CT180" s="138"/>
      <c r="CU180" s="138"/>
      <c r="CV180" s="138"/>
      <c r="CW180" s="138"/>
      <c r="CX180" s="138"/>
      <c r="CY180" s="138"/>
      <c r="CZ180" s="138"/>
      <c r="DA180" s="138"/>
      <c r="DB180" s="138"/>
      <c r="DC180" s="138"/>
      <c r="DD180" s="138"/>
      <c r="DE180" s="138"/>
    </row>
    <row r="181" customFormat="false" ht="15.75" hidden="false" customHeight="true" outlineLevel="0" collapsed="false">
      <c r="A181" s="132"/>
      <c r="B181" s="132"/>
      <c r="C181" s="132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35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8"/>
      <c r="BO181" s="138"/>
      <c r="BP181" s="138"/>
      <c r="BQ181" s="138"/>
      <c r="BR181" s="138"/>
      <c r="BS181" s="138"/>
      <c r="BT181" s="138"/>
      <c r="BU181" s="138"/>
      <c r="BV181" s="138"/>
      <c r="BW181" s="138"/>
      <c r="BX181" s="138"/>
      <c r="BY181" s="138"/>
      <c r="BZ181" s="138"/>
      <c r="CA181" s="138"/>
      <c r="CB181" s="138"/>
      <c r="CC181" s="138"/>
      <c r="CD181" s="138"/>
      <c r="CE181" s="138"/>
      <c r="CF181" s="138"/>
      <c r="CG181" s="138"/>
      <c r="CH181" s="138"/>
      <c r="CI181" s="138"/>
      <c r="CJ181" s="138"/>
      <c r="CK181" s="138"/>
      <c r="CL181" s="138"/>
      <c r="CM181" s="138"/>
      <c r="CN181" s="138"/>
      <c r="CO181" s="138"/>
      <c r="CP181" s="138"/>
      <c r="CQ181" s="138"/>
      <c r="CR181" s="138"/>
      <c r="CS181" s="138"/>
      <c r="CT181" s="138"/>
      <c r="CU181" s="138"/>
      <c r="CV181" s="138"/>
      <c r="CW181" s="138"/>
      <c r="CX181" s="138"/>
      <c r="CY181" s="138"/>
      <c r="CZ181" s="138"/>
      <c r="DA181" s="138"/>
      <c r="DB181" s="138"/>
      <c r="DC181" s="138"/>
      <c r="DD181" s="138"/>
      <c r="DE181" s="138"/>
    </row>
    <row r="182" customFormat="false" ht="15.75" hidden="false" customHeight="true" outlineLevel="0" collapsed="false">
      <c r="A182" s="132"/>
      <c r="B182" s="132"/>
      <c r="C182" s="132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35"/>
      <c r="AW182" s="138"/>
      <c r="AX182" s="138"/>
      <c r="AY182" s="138"/>
      <c r="AZ182" s="138"/>
      <c r="BA182" s="138"/>
      <c r="BB182" s="138"/>
      <c r="BC182" s="138"/>
      <c r="BD182" s="138"/>
      <c r="BE182" s="138"/>
      <c r="BF182" s="138"/>
      <c r="BG182" s="138"/>
      <c r="BH182" s="138"/>
      <c r="BI182" s="138"/>
      <c r="BJ182" s="138"/>
      <c r="BK182" s="138"/>
      <c r="BL182" s="138"/>
      <c r="BM182" s="138"/>
      <c r="BN182" s="138"/>
      <c r="BO182" s="138"/>
      <c r="BP182" s="138"/>
      <c r="BQ182" s="138"/>
      <c r="BR182" s="138"/>
      <c r="BS182" s="138"/>
      <c r="BT182" s="138"/>
      <c r="BU182" s="138"/>
      <c r="BV182" s="138"/>
      <c r="BW182" s="138"/>
      <c r="BX182" s="138"/>
      <c r="BY182" s="138"/>
      <c r="BZ182" s="138"/>
      <c r="CA182" s="138"/>
      <c r="CB182" s="138"/>
      <c r="CC182" s="138"/>
      <c r="CD182" s="138"/>
      <c r="CE182" s="138"/>
      <c r="CF182" s="138"/>
      <c r="CG182" s="138"/>
      <c r="CH182" s="138"/>
      <c r="CI182" s="138"/>
      <c r="CJ182" s="138"/>
      <c r="CK182" s="138"/>
      <c r="CL182" s="138"/>
      <c r="CM182" s="138"/>
      <c r="CN182" s="138"/>
      <c r="CO182" s="138"/>
      <c r="CP182" s="138"/>
      <c r="CQ182" s="138"/>
      <c r="CR182" s="138"/>
      <c r="CS182" s="138"/>
      <c r="CT182" s="138"/>
      <c r="CU182" s="138"/>
      <c r="CV182" s="138"/>
      <c r="CW182" s="138"/>
      <c r="CX182" s="138"/>
      <c r="CY182" s="138"/>
      <c r="CZ182" s="138"/>
      <c r="DA182" s="138"/>
      <c r="DB182" s="138"/>
      <c r="DC182" s="138"/>
      <c r="DD182" s="138"/>
      <c r="DE182" s="138"/>
    </row>
    <row r="183" customFormat="false" ht="15.75" hidden="false" customHeight="true" outlineLevel="0" collapsed="false">
      <c r="A183" s="132"/>
      <c r="B183" s="132"/>
      <c r="C183" s="132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35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38"/>
      <c r="BJ183" s="138"/>
      <c r="BK183" s="138"/>
      <c r="BL183" s="138"/>
      <c r="BM183" s="138"/>
      <c r="BN183" s="138"/>
      <c r="BO183" s="138"/>
      <c r="BP183" s="138"/>
      <c r="BQ183" s="138"/>
      <c r="BR183" s="138"/>
      <c r="BS183" s="138"/>
      <c r="BT183" s="138"/>
      <c r="BU183" s="138"/>
      <c r="BV183" s="138"/>
      <c r="BW183" s="138"/>
      <c r="BX183" s="138"/>
      <c r="BY183" s="138"/>
      <c r="BZ183" s="138"/>
      <c r="CA183" s="138"/>
      <c r="CB183" s="138"/>
      <c r="CC183" s="138"/>
      <c r="CD183" s="138"/>
      <c r="CE183" s="138"/>
      <c r="CF183" s="138"/>
      <c r="CG183" s="138"/>
      <c r="CH183" s="138"/>
      <c r="CI183" s="138"/>
      <c r="CJ183" s="138"/>
      <c r="CK183" s="138"/>
      <c r="CL183" s="138"/>
      <c r="CM183" s="138"/>
      <c r="CN183" s="138"/>
      <c r="CO183" s="138"/>
      <c r="CP183" s="138"/>
      <c r="CQ183" s="138"/>
      <c r="CR183" s="138"/>
      <c r="CS183" s="138"/>
      <c r="CT183" s="138"/>
      <c r="CU183" s="138"/>
      <c r="CV183" s="138"/>
      <c r="CW183" s="138"/>
      <c r="CX183" s="138"/>
      <c r="CY183" s="138"/>
      <c r="CZ183" s="138"/>
      <c r="DA183" s="138"/>
      <c r="DB183" s="138"/>
      <c r="DC183" s="138"/>
      <c r="DD183" s="138"/>
      <c r="DE183" s="138"/>
    </row>
    <row r="184" customFormat="false" ht="15.75" hidden="false" customHeight="true" outlineLevel="0" collapsed="false">
      <c r="A184" s="132"/>
      <c r="B184" s="132"/>
      <c r="C184" s="132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35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8"/>
      <c r="BO184" s="138"/>
      <c r="BP184" s="138"/>
      <c r="BQ184" s="138"/>
      <c r="BR184" s="138"/>
      <c r="BS184" s="138"/>
      <c r="BT184" s="138"/>
      <c r="BU184" s="138"/>
      <c r="BV184" s="138"/>
      <c r="BW184" s="138"/>
      <c r="BX184" s="138"/>
      <c r="BY184" s="138"/>
      <c r="BZ184" s="138"/>
      <c r="CA184" s="138"/>
      <c r="CB184" s="138"/>
      <c r="CC184" s="138"/>
      <c r="CD184" s="138"/>
      <c r="CE184" s="138"/>
      <c r="CF184" s="138"/>
      <c r="CG184" s="138"/>
      <c r="CH184" s="138"/>
      <c r="CI184" s="138"/>
      <c r="CJ184" s="138"/>
      <c r="CK184" s="138"/>
      <c r="CL184" s="138"/>
      <c r="CM184" s="138"/>
      <c r="CN184" s="138"/>
      <c r="CO184" s="138"/>
      <c r="CP184" s="138"/>
      <c r="CQ184" s="138"/>
      <c r="CR184" s="138"/>
      <c r="CS184" s="138"/>
      <c r="CT184" s="138"/>
      <c r="CU184" s="138"/>
      <c r="CV184" s="138"/>
      <c r="CW184" s="138"/>
      <c r="CX184" s="138"/>
      <c r="CY184" s="138"/>
      <c r="CZ184" s="138"/>
      <c r="DA184" s="138"/>
      <c r="DB184" s="138"/>
      <c r="DC184" s="138"/>
      <c r="DD184" s="138"/>
      <c r="DE184" s="138"/>
    </row>
    <row r="185" customFormat="false" ht="15.75" hidden="false" customHeight="true" outlineLevel="0" collapsed="false">
      <c r="A185" s="132"/>
      <c r="B185" s="132"/>
      <c r="C185" s="132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35"/>
      <c r="AW185" s="138"/>
      <c r="AX185" s="138"/>
      <c r="AY185" s="138"/>
      <c r="AZ185" s="138"/>
      <c r="BA185" s="138"/>
      <c r="BB185" s="138"/>
      <c r="BC185" s="138"/>
      <c r="BD185" s="138"/>
      <c r="BE185" s="138"/>
      <c r="BF185" s="138"/>
      <c r="BG185" s="138"/>
      <c r="BH185" s="138"/>
      <c r="BI185" s="138"/>
      <c r="BJ185" s="138"/>
      <c r="BK185" s="138"/>
      <c r="BL185" s="138"/>
      <c r="BM185" s="138"/>
      <c r="BN185" s="138"/>
      <c r="BO185" s="138"/>
      <c r="BP185" s="138"/>
      <c r="BQ185" s="138"/>
      <c r="BR185" s="138"/>
      <c r="BS185" s="138"/>
      <c r="BT185" s="138"/>
      <c r="BU185" s="138"/>
      <c r="BV185" s="138"/>
      <c r="BW185" s="138"/>
      <c r="BX185" s="138"/>
      <c r="BY185" s="138"/>
      <c r="BZ185" s="138"/>
      <c r="CA185" s="138"/>
      <c r="CB185" s="138"/>
      <c r="CC185" s="138"/>
      <c r="CD185" s="138"/>
      <c r="CE185" s="138"/>
      <c r="CF185" s="138"/>
      <c r="CG185" s="138"/>
      <c r="CH185" s="138"/>
      <c r="CI185" s="138"/>
      <c r="CJ185" s="138"/>
      <c r="CK185" s="138"/>
      <c r="CL185" s="138"/>
      <c r="CM185" s="138"/>
      <c r="CN185" s="138"/>
      <c r="CO185" s="138"/>
      <c r="CP185" s="138"/>
      <c r="CQ185" s="138"/>
      <c r="CR185" s="138"/>
      <c r="CS185" s="138"/>
      <c r="CT185" s="138"/>
      <c r="CU185" s="138"/>
      <c r="CV185" s="138"/>
      <c r="CW185" s="138"/>
      <c r="CX185" s="138"/>
      <c r="CY185" s="138"/>
      <c r="CZ185" s="138"/>
      <c r="DA185" s="138"/>
      <c r="DB185" s="138"/>
      <c r="DC185" s="138"/>
      <c r="DD185" s="138"/>
      <c r="DE185" s="138"/>
    </row>
    <row r="186" customFormat="false" ht="15.75" hidden="false" customHeight="true" outlineLevel="0" collapsed="false">
      <c r="A186" s="132"/>
      <c r="B186" s="132"/>
      <c r="C186" s="132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35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  <c r="BH186" s="138"/>
      <c r="BI186" s="138"/>
      <c r="BJ186" s="138"/>
      <c r="BK186" s="138"/>
      <c r="BL186" s="138"/>
      <c r="BM186" s="138"/>
      <c r="BN186" s="138"/>
      <c r="BO186" s="138"/>
      <c r="BP186" s="138"/>
      <c r="BQ186" s="138"/>
      <c r="BR186" s="138"/>
      <c r="BS186" s="138"/>
      <c r="BT186" s="138"/>
      <c r="BU186" s="138"/>
      <c r="BV186" s="138"/>
      <c r="BW186" s="138"/>
      <c r="BX186" s="138"/>
      <c r="BY186" s="138"/>
      <c r="BZ186" s="138"/>
      <c r="CA186" s="138"/>
      <c r="CB186" s="138"/>
      <c r="CC186" s="138"/>
      <c r="CD186" s="138"/>
      <c r="CE186" s="138"/>
      <c r="CF186" s="138"/>
      <c r="CG186" s="138"/>
      <c r="CH186" s="138"/>
      <c r="CI186" s="138"/>
      <c r="CJ186" s="138"/>
      <c r="CK186" s="138"/>
      <c r="CL186" s="138"/>
      <c r="CM186" s="138"/>
      <c r="CN186" s="138"/>
      <c r="CO186" s="138"/>
      <c r="CP186" s="138"/>
      <c r="CQ186" s="138"/>
      <c r="CR186" s="138"/>
      <c r="CS186" s="138"/>
      <c r="CT186" s="138"/>
      <c r="CU186" s="138"/>
      <c r="CV186" s="138"/>
      <c r="CW186" s="138"/>
      <c r="CX186" s="138"/>
      <c r="CY186" s="138"/>
      <c r="CZ186" s="138"/>
      <c r="DA186" s="138"/>
      <c r="DB186" s="138"/>
      <c r="DC186" s="138"/>
      <c r="DD186" s="138"/>
      <c r="DE186" s="138"/>
    </row>
    <row r="187" customFormat="false" ht="15.75" hidden="false" customHeight="true" outlineLevel="0" collapsed="false">
      <c r="A187" s="132"/>
      <c r="B187" s="132"/>
      <c r="C187" s="132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35"/>
      <c r="AW187" s="138"/>
      <c r="AX187" s="138"/>
      <c r="AY187" s="138"/>
      <c r="AZ187" s="138"/>
      <c r="BA187" s="138"/>
      <c r="BB187" s="138"/>
      <c r="BC187" s="138"/>
      <c r="BD187" s="138"/>
      <c r="BE187" s="138"/>
      <c r="BF187" s="138"/>
      <c r="BG187" s="138"/>
      <c r="BH187" s="138"/>
      <c r="BI187" s="138"/>
      <c r="BJ187" s="138"/>
      <c r="BK187" s="138"/>
      <c r="BL187" s="138"/>
      <c r="BM187" s="138"/>
      <c r="BN187" s="138"/>
      <c r="BO187" s="138"/>
      <c r="BP187" s="138"/>
      <c r="BQ187" s="138"/>
      <c r="BR187" s="138"/>
      <c r="BS187" s="138"/>
      <c r="BT187" s="138"/>
      <c r="BU187" s="138"/>
      <c r="BV187" s="138"/>
      <c r="BW187" s="138"/>
      <c r="BX187" s="138"/>
      <c r="BY187" s="138"/>
      <c r="BZ187" s="138"/>
      <c r="CA187" s="138"/>
      <c r="CB187" s="138"/>
      <c r="CC187" s="138"/>
      <c r="CD187" s="138"/>
      <c r="CE187" s="138"/>
      <c r="CF187" s="138"/>
      <c r="CG187" s="138"/>
      <c r="CH187" s="138"/>
      <c r="CI187" s="138"/>
      <c r="CJ187" s="138"/>
      <c r="CK187" s="138"/>
      <c r="CL187" s="138"/>
      <c r="CM187" s="138"/>
      <c r="CN187" s="138"/>
      <c r="CO187" s="138"/>
      <c r="CP187" s="138"/>
      <c r="CQ187" s="138"/>
      <c r="CR187" s="138"/>
      <c r="CS187" s="138"/>
      <c r="CT187" s="138"/>
      <c r="CU187" s="138"/>
      <c r="CV187" s="138"/>
      <c r="CW187" s="138"/>
      <c r="CX187" s="138"/>
      <c r="CY187" s="138"/>
      <c r="CZ187" s="138"/>
      <c r="DA187" s="138"/>
      <c r="DB187" s="138"/>
      <c r="DC187" s="138"/>
      <c r="DD187" s="138"/>
      <c r="DE187" s="138"/>
    </row>
    <row r="188" customFormat="false" ht="15.75" hidden="false" customHeight="true" outlineLevel="0" collapsed="false">
      <c r="A188" s="132"/>
      <c r="B188" s="132"/>
      <c r="C188" s="132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35"/>
      <c r="AW188" s="138"/>
      <c r="AX188" s="138"/>
      <c r="AY188" s="138"/>
      <c r="AZ188" s="138"/>
      <c r="BA188" s="138"/>
      <c r="BB188" s="138"/>
      <c r="BC188" s="138"/>
      <c r="BD188" s="138"/>
      <c r="BE188" s="138"/>
      <c r="BF188" s="138"/>
      <c r="BG188" s="138"/>
      <c r="BH188" s="138"/>
      <c r="BI188" s="138"/>
      <c r="BJ188" s="138"/>
      <c r="BK188" s="138"/>
      <c r="BL188" s="138"/>
      <c r="BM188" s="138"/>
      <c r="BN188" s="138"/>
      <c r="BO188" s="138"/>
      <c r="BP188" s="138"/>
      <c r="BQ188" s="138"/>
      <c r="BR188" s="138"/>
      <c r="BS188" s="138"/>
      <c r="BT188" s="138"/>
      <c r="BU188" s="138"/>
      <c r="BV188" s="138"/>
      <c r="BW188" s="138"/>
      <c r="BX188" s="138"/>
      <c r="BY188" s="138"/>
      <c r="BZ188" s="138"/>
      <c r="CA188" s="138"/>
      <c r="CB188" s="138"/>
      <c r="CC188" s="138"/>
      <c r="CD188" s="138"/>
      <c r="CE188" s="138"/>
      <c r="CF188" s="138"/>
      <c r="CG188" s="138"/>
      <c r="CH188" s="138"/>
      <c r="CI188" s="138"/>
      <c r="CJ188" s="138"/>
      <c r="CK188" s="138"/>
      <c r="CL188" s="138"/>
      <c r="CM188" s="138"/>
      <c r="CN188" s="138"/>
      <c r="CO188" s="138"/>
      <c r="CP188" s="138"/>
      <c r="CQ188" s="138"/>
      <c r="CR188" s="138"/>
      <c r="CS188" s="138"/>
      <c r="CT188" s="138"/>
      <c r="CU188" s="138"/>
      <c r="CV188" s="138"/>
      <c r="CW188" s="138"/>
      <c r="CX188" s="138"/>
      <c r="CY188" s="138"/>
      <c r="CZ188" s="138"/>
      <c r="DA188" s="138"/>
      <c r="DB188" s="138"/>
      <c r="DC188" s="138"/>
      <c r="DD188" s="138"/>
      <c r="DE188" s="138"/>
    </row>
    <row r="189" customFormat="false" ht="15.75" hidden="false" customHeight="true" outlineLevel="0" collapsed="false">
      <c r="A189" s="132"/>
      <c r="B189" s="132"/>
      <c r="C189" s="132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35"/>
      <c r="AW189" s="138"/>
      <c r="AX189" s="138"/>
      <c r="AY189" s="138"/>
      <c r="AZ189" s="138"/>
      <c r="BA189" s="138"/>
      <c r="BB189" s="138"/>
      <c r="BC189" s="138"/>
      <c r="BD189" s="138"/>
      <c r="BE189" s="138"/>
      <c r="BF189" s="138"/>
      <c r="BG189" s="138"/>
      <c r="BH189" s="138"/>
      <c r="BI189" s="138"/>
      <c r="BJ189" s="138"/>
      <c r="BK189" s="138"/>
      <c r="BL189" s="138"/>
      <c r="BM189" s="138"/>
      <c r="BN189" s="138"/>
      <c r="BO189" s="138"/>
      <c r="BP189" s="138"/>
      <c r="BQ189" s="138"/>
      <c r="BR189" s="138"/>
      <c r="BS189" s="138"/>
      <c r="BT189" s="138"/>
      <c r="BU189" s="138"/>
      <c r="BV189" s="138"/>
      <c r="BW189" s="138"/>
      <c r="BX189" s="138"/>
      <c r="BY189" s="138"/>
      <c r="BZ189" s="138"/>
      <c r="CA189" s="138"/>
      <c r="CB189" s="138"/>
      <c r="CC189" s="138"/>
      <c r="CD189" s="138"/>
      <c r="CE189" s="138"/>
      <c r="CF189" s="138"/>
      <c r="CG189" s="138"/>
      <c r="CH189" s="138"/>
      <c r="CI189" s="138"/>
      <c r="CJ189" s="138"/>
      <c r="CK189" s="138"/>
      <c r="CL189" s="138"/>
      <c r="CM189" s="138"/>
      <c r="CN189" s="138"/>
      <c r="CO189" s="138"/>
      <c r="CP189" s="138"/>
      <c r="CQ189" s="138"/>
      <c r="CR189" s="138"/>
      <c r="CS189" s="138"/>
      <c r="CT189" s="138"/>
      <c r="CU189" s="138"/>
      <c r="CV189" s="138"/>
      <c r="CW189" s="138"/>
      <c r="CX189" s="138"/>
      <c r="CY189" s="138"/>
      <c r="CZ189" s="138"/>
      <c r="DA189" s="138"/>
      <c r="DB189" s="138"/>
      <c r="DC189" s="138"/>
      <c r="DD189" s="138"/>
      <c r="DE189" s="138"/>
    </row>
    <row r="190" customFormat="false" ht="15.75" hidden="false" customHeight="true" outlineLevel="0" collapsed="false">
      <c r="A190" s="132"/>
      <c r="B190" s="132"/>
      <c r="C190" s="132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35"/>
      <c r="AW190" s="138"/>
      <c r="AX190" s="138"/>
      <c r="AY190" s="138"/>
      <c r="AZ190" s="138"/>
      <c r="BA190" s="138"/>
      <c r="BB190" s="138"/>
      <c r="BC190" s="138"/>
      <c r="BD190" s="138"/>
      <c r="BE190" s="138"/>
      <c r="BF190" s="138"/>
      <c r="BG190" s="138"/>
      <c r="BH190" s="138"/>
      <c r="BI190" s="138"/>
      <c r="BJ190" s="138"/>
      <c r="BK190" s="138"/>
      <c r="BL190" s="138"/>
      <c r="BM190" s="138"/>
      <c r="BN190" s="138"/>
      <c r="BO190" s="138"/>
      <c r="BP190" s="138"/>
      <c r="BQ190" s="138"/>
      <c r="BR190" s="138"/>
      <c r="BS190" s="138"/>
      <c r="BT190" s="138"/>
      <c r="BU190" s="138"/>
      <c r="BV190" s="138"/>
      <c r="BW190" s="138"/>
      <c r="BX190" s="138"/>
      <c r="BY190" s="138"/>
      <c r="BZ190" s="138"/>
      <c r="CA190" s="138"/>
      <c r="CB190" s="138"/>
      <c r="CC190" s="138"/>
      <c r="CD190" s="138"/>
      <c r="CE190" s="138"/>
      <c r="CF190" s="138"/>
      <c r="CG190" s="138"/>
      <c r="CH190" s="138"/>
      <c r="CI190" s="138"/>
      <c r="CJ190" s="138"/>
      <c r="CK190" s="138"/>
      <c r="CL190" s="138"/>
      <c r="CM190" s="138"/>
      <c r="CN190" s="138"/>
      <c r="CO190" s="138"/>
      <c r="CP190" s="138"/>
      <c r="CQ190" s="138"/>
      <c r="CR190" s="138"/>
      <c r="CS190" s="138"/>
      <c r="CT190" s="138"/>
      <c r="CU190" s="138"/>
      <c r="CV190" s="138"/>
      <c r="CW190" s="138"/>
      <c r="CX190" s="138"/>
      <c r="CY190" s="138"/>
      <c r="CZ190" s="138"/>
      <c r="DA190" s="138"/>
      <c r="DB190" s="138"/>
      <c r="DC190" s="138"/>
      <c r="DD190" s="138"/>
      <c r="DE190" s="138"/>
    </row>
    <row r="191" customFormat="false" ht="15.75" hidden="false" customHeight="true" outlineLevel="0" collapsed="false">
      <c r="A191" s="132"/>
      <c r="B191" s="132"/>
      <c r="C191" s="132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35"/>
      <c r="AW191" s="138"/>
      <c r="AX191" s="138"/>
      <c r="AY191" s="138"/>
      <c r="AZ191" s="138"/>
      <c r="BA191" s="138"/>
      <c r="BB191" s="138"/>
      <c r="BC191" s="138"/>
      <c r="BD191" s="138"/>
      <c r="BE191" s="138"/>
      <c r="BF191" s="138"/>
      <c r="BG191" s="138"/>
      <c r="BH191" s="138"/>
      <c r="BI191" s="138"/>
      <c r="BJ191" s="138"/>
      <c r="BK191" s="138"/>
      <c r="BL191" s="138"/>
      <c r="BM191" s="138"/>
      <c r="BN191" s="138"/>
      <c r="BO191" s="138"/>
      <c r="BP191" s="138"/>
      <c r="BQ191" s="138"/>
      <c r="BR191" s="138"/>
      <c r="BS191" s="138"/>
      <c r="BT191" s="138"/>
      <c r="BU191" s="138"/>
      <c r="BV191" s="138"/>
      <c r="BW191" s="138"/>
      <c r="BX191" s="138"/>
      <c r="BY191" s="138"/>
      <c r="BZ191" s="138"/>
      <c r="CA191" s="138"/>
      <c r="CB191" s="138"/>
      <c r="CC191" s="138"/>
      <c r="CD191" s="138"/>
      <c r="CE191" s="138"/>
      <c r="CF191" s="138"/>
      <c r="CG191" s="138"/>
      <c r="CH191" s="138"/>
      <c r="CI191" s="138"/>
      <c r="CJ191" s="138"/>
      <c r="CK191" s="138"/>
      <c r="CL191" s="138"/>
      <c r="CM191" s="138"/>
      <c r="CN191" s="138"/>
      <c r="CO191" s="138"/>
      <c r="CP191" s="138"/>
      <c r="CQ191" s="138"/>
      <c r="CR191" s="138"/>
      <c r="CS191" s="138"/>
      <c r="CT191" s="138"/>
      <c r="CU191" s="138"/>
      <c r="CV191" s="138"/>
      <c r="CW191" s="138"/>
      <c r="CX191" s="138"/>
      <c r="CY191" s="138"/>
      <c r="CZ191" s="138"/>
      <c r="DA191" s="138"/>
      <c r="DB191" s="138"/>
      <c r="DC191" s="138"/>
      <c r="DD191" s="138"/>
      <c r="DE191" s="138"/>
    </row>
    <row r="192" customFormat="false" ht="15.75" hidden="false" customHeight="true" outlineLevel="0" collapsed="false">
      <c r="A192" s="132"/>
      <c r="B192" s="132"/>
      <c r="C192" s="132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35"/>
      <c r="AW192" s="138"/>
      <c r="AX192" s="138"/>
      <c r="AY192" s="138"/>
      <c r="AZ192" s="138"/>
      <c r="BA192" s="138"/>
      <c r="BB192" s="138"/>
      <c r="BC192" s="138"/>
      <c r="BD192" s="138"/>
      <c r="BE192" s="138"/>
      <c r="BF192" s="138"/>
      <c r="BG192" s="138"/>
      <c r="BH192" s="138"/>
      <c r="BI192" s="138"/>
      <c r="BJ192" s="138"/>
      <c r="BK192" s="138"/>
      <c r="BL192" s="138"/>
      <c r="BM192" s="138"/>
      <c r="BN192" s="138"/>
      <c r="BO192" s="138"/>
      <c r="BP192" s="138"/>
      <c r="BQ192" s="138"/>
      <c r="BR192" s="138"/>
      <c r="BS192" s="138"/>
      <c r="BT192" s="138"/>
      <c r="BU192" s="138"/>
      <c r="BV192" s="138"/>
      <c r="BW192" s="138"/>
      <c r="BX192" s="138"/>
      <c r="BY192" s="138"/>
      <c r="BZ192" s="138"/>
      <c r="CA192" s="138"/>
      <c r="CB192" s="138"/>
      <c r="CC192" s="138"/>
      <c r="CD192" s="138"/>
      <c r="CE192" s="138"/>
      <c r="CF192" s="138"/>
      <c r="CG192" s="138"/>
      <c r="CH192" s="138"/>
      <c r="CI192" s="138"/>
      <c r="CJ192" s="138"/>
      <c r="CK192" s="138"/>
      <c r="CL192" s="138"/>
      <c r="CM192" s="138"/>
      <c r="CN192" s="138"/>
      <c r="CO192" s="138"/>
      <c r="CP192" s="138"/>
      <c r="CQ192" s="138"/>
      <c r="CR192" s="138"/>
      <c r="CS192" s="138"/>
      <c r="CT192" s="138"/>
      <c r="CU192" s="138"/>
      <c r="CV192" s="138"/>
      <c r="CW192" s="138"/>
      <c r="CX192" s="138"/>
      <c r="CY192" s="138"/>
      <c r="CZ192" s="138"/>
      <c r="DA192" s="138"/>
      <c r="DB192" s="138"/>
      <c r="DC192" s="138"/>
      <c r="DD192" s="138"/>
      <c r="DE192" s="138"/>
    </row>
    <row r="193" customFormat="false" ht="15.75" hidden="false" customHeight="true" outlineLevel="0" collapsed="false">
      <c r="A193" s="132"/>
      <c r="B193" s="132"/>
      <c r="C193" s="132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35"/>
      <c r="AW193" s="138"/>
      <c r="AX193" s="138"/>
      <c r="AY193" s="138"/>
      <c r="AZ193" s="138"/>
      <c r="BA193" s="138"/>
      <c r="BB193" s="138"/>
      <c r="BC193" s="138"/>
      <c r="BD193" s="138"/>
      <c r="BE193" s="138"/>
      <c r="BF193" s="138"/>
      <c r="BG193" s="138"/>
      <c r="BH193" s="138"/>
      <c r="BI193" s="138"/>
      <c r="BJ193" s="138"/>
      <c r="BK193" s="138"/>
      <c r="BL193" s="138"/>
      <c r="BM193" s="138"/>
      <c r="BN193" s="138"/>
      <c r="BO193" s="138"/>
      <c r="BP193" s="138"/>
      <c r="BQ193" s="138"/>
      <c r="BR193" s="138"/>
      <c r="BS193" s="138"/>
      <c r="BT193" s="138"/>
      <c r="BU193" s="138"/>
      <c r="BV193" s="138"/>
      <c r="BW193" s="138"/>
      <c r="BX193" s="138"/>
      <c r="BY193" s="138"/>
      <c r="BZ193" s="138"/>
      <c r="CA193" s="138"/>
      <c r="CB193" s="138"/>
      <c r="CC193" s="138"/>
      <c r="CD193" s="138"/>
      <c r="CE193" s="138"/>
      <c r="CF193" s="138"/>
      <c r="CG193" s="138"/>
      <c r="CH193" s="138"/>
      <c r="CI193" s="138"/>
      <c r="CJ193" s="138"/>
      <c r="CK193" s="138"/>
      <c r="CL193" s="138"/>
      <c r="CM193" s="138"/>
      <c r="CN193" s="138"/>
      <c r="CO193" s="138"/>
      <c r="CP193" s="138"/>
      <c r="CQ193" s="138"/>
      <c r="CR193" s="138"/>
      <c r="CS193" s="138"/>
      <c r="CT193" s="138"/>
      <c r="CU193" s="138"/>
      <c r="CV193" s="138"/>
      <c r="CW193" s="138"/>
      <c r="CX193" s="138"/>
      <c r="CY193" s="138"/>
      <c r="CZ193" s="138"/>
      <c r="DA193" s="138"/>
      <c r="DB193" s="138"/>
      <c r="DC193" s="138"/>
      <c r="DD193" s="138"/>
      <c r="DE193" s="138"/>
    </row>
    <row r="194" customFormat="false" ht="15.75" hidden="false" customHeight="true" outlineLevel="0" collapsed="false">
      <c r="A194" s="132"/>
      <c r="B194" s="132"/>
      <c r="C194" s="132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35"/>
      <c r="AW194" s="138"/>
      <c r="AX194" s="138"/>
      <c r="AY194" s="138"/>
      <c r="AZ194" s="138"/>
      <c r="BA194" s="138"/>
      <c r="BB194" s="138"/>
      <c r="BC194" s="138"/>
      <c r="BD194" s="138"/>
      <c r="BE194" s="138"/>
      <c r="BF194" s="138"/>
      <c r="BG194" s="138"/>
      <c r="BH194" s="138"/>
      <c r="BI194" s="138"/>
      <c r="BJ194" s="138"/>
      <c r="BK194" s="138"/>
      <c r="BL194" s="138"/>
      <c r="BM194" s="138"/>
      <c r="BN194" s="138"/>
      <c r="BO194" s="138"/>
      <c r="BP194" s="138"/>
      <c r="BQ194" s="138"/>
      <c r="BR194" s="138"/>
      <c r="BS194" s="138"/>
      <c r="BT194" s="138"/>
      <c r="BU194" s="138"/>
      <c r="BV194" s="138"/>
      <c r="BW194" s="138"/>
      <c r="BX194" s="138"/>
      <c r="BY194" s="138"/>
      <c r="BZ194" s="138"/>
      <c r="CA194" s="138"/>
      <c r="CB194" s="138"/>
      <c r="CC194" s="138"/>
      <c r="CD194" s="138"/>
      <c r="CE194" s="138"/>
      <c r="CF194" s="138"/>
      <c r="CG194" s="138"/>
      <c r="CH194" s="138"/>
      <c r="CI194" s="138"/>
      <c r="CJ194" s="138"/>
      <c r="CK194" s="138"/>
      <c r="CL194" s="138"/>
      <c r="CM194" s="138"/>
      <c r="CN194" s="138"/>
      <c r="CO194" s="138"/>
      <c r="CP194" s="138"/>
      <c r="CQ194" s="138"/>
      <c r="CR194" s="138"/>
      <c r="CS194" s="138"/>
      <c r="CT194" s="138"/>
      <c r="CU194" s="138"/>
      <c r="CV194" s="138"/>
      <c r="CW194" s="138"/>
      <c r="CX194" s="138"/>
      <c r="CY194" s="138"/>
      <c r="CZ194" s="138"/>
      <c r="DA194" s="138"/>
      <c r="DB194" s="138"/>
      <c r="DC194" s="138"/>
      <c r="DD194" s="138"/>
      <c r="DE194" s="138"/>
    </row>
    <row r="195" customFormat="false" ht="15.75" hidden="false" customHeight="true" outlineLevel="0" collapsed="false">
      <c r="A195" s="132"/>
      <c r="B195" s="132"/>
      <c r="C195" s="132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35"/>
      <c r="AW195" s="138"/>
      <c r="AX195" s="138"/>
      <c r="AY195" s="138"/>
      <c r="AZ195" s="138"/>
      <c r="BA195" s="138"/>
      <c r="BB195" s="138"/>
      <c r="BC195" s="138"/>
      <c r="BD195" s="138"/>
      <c r="BE195" s="138"/>
      <c r="BF195" s="138"/>
      <c r="BG195" s="138"/>
      <c r="BH195" s="138"/>
      <c r="BI195" s="138"/>
      <c r="BJ195" s="138"/>
      <c r="BK195" s="138"/>
      <c r="BL195" s="138"/>
      <c r="BM195" s="138"/>
      <c r="BN195" s="138"/>
      <c r="BO195" s="138"/>
      <c r="BP195" s="138"/>
      <c r="BQ195" s="138"/>
      <c r="BR195" s="138"/>
      <c r="BS195" s="138"/>
      <c r="BT195" s="138"/>
      <c r="BU195" s="138"/>
      <c r="BV195" s="138"/>
      <c r="BW195" s="138"/>
      <c r="BX195" s="138"/>
      <c r="BY195" s="138"/>
      <c r="BZ195" s="138"/>
      <c r="CA195" s="138"/>
      <c r="CB195" s="138"/>
      <c r="CC195" s="138"/>
      <c r="CD195" s="138"/>
      <c r="CE195" s="138"/>
      <c r="CF195" s="138"/>
      <c r="CG195" s="138"/>
      <c r="CH195" s="138"/>
      <c r="CI195" s="138"/>
      <c r="CJ195" s="138"/>
      <c r="CK195" s="138"/>
      <c r="CL195" s="138"/>
      <c r="CM195" s="138"/>
      <c r="CN195" s="138"/>
      <c r="CO195" s="138"/>
      <c r="CP195" s="138"/>
      <c r="CQ195" s="138"/>
      <c r="CR195" s="138"/>
      <c r="CS195" s="138"/>
      <c r="CT195" s="138"/>
      <c r="CU195" s="138"/>
      <c r="CV195" s="138"/>
      <c r="CW195" s="138"/>
      <c r="CX195" s="138"/>
      <c r="CY195" s="138"/>
      <c r="CZ195" s="138"/>
      <c r="DA195" s="138"/>
      <c r="DB195" s="138"/>
      <c r="DC195" s="138"/>
      <c r="DD195" s="138"/>
      <c r="DE195" s="138"/>
    </row>
    <row r="196" customFormat="false" ht="15.75" hidden="false" customHeight="true" outlineLevel="0" collapsed="false">
      <c r="A196" s="132"/>
      <c r="B196" s="132"/>
      <c r="C196" s="132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35"/>
      <c r="AW196" s="138"/>
      <c r="AX196" s="138"/>
      <c r="AY196" s="138"/>
      <c r="AZ196" s="138"/>
      <c r="BA196" s="138"/>
      <c r="BB196" s="138"/>
      <c r="BC196" s="138"/>
      <c r="BD196" s="138"/>
      <c r="BE196" s="138"/>
      <c r="BF196" s="138"/>
      <c r="BG196" s="138"/>
      <c r="BH196" s="138"/>
      <c r="BI196" s="138"/>
      <c r="BJ196" s="138"/>
      <c r="BK196" s="138"/>
      <c r="BL196" s="138"/>
      <c r="BM196" s="138"/>
      <c r="BN196" s="138"/>
      <c r="BO196" s="138"/>
      <c r="BP196" s="138"/>
      <c r="BQ196" s="138"/>
      <c r="BR196" s="138"/>
      <c r="BS196" s="138"/>
      <c r="BT196" s="138"/>
      <c r="BU196" s="138"/>
      <c r="BV196" s="138"/>
      <c r="BW196" s="138"/>
      <c r="BX196" s="138"/>
      <c r="BY196" s="138"/>
      <c r="BZ196" s="138"/>
      <c r="CA196" s="138"/>
      <c r="CB196" s="138"/>
      <c r="CC196" s="138"/>
      <c r="CD196" s="138"/>
      <c r="CE196" s="138"/>
      <c r="CF196" s="138"/>
      <c r="CG196" s="138"/>
      <c r="CH196" s="138"/>
      <c r="CI196" s="138"/>
      <c r="CJ196" s="138"/>
      <c r="CK196" s="138"/>
      <c r="CL196" s="138"/>
      <c r="CM196" s="138"/>
      <c r="CN196" s="138"/>
      <c r="CO196" s="138"/>
      <c r="CP196" s="138"/>
      <c r="CQ196" s="138"/>
      <c r="CR196" s="138"/>
      <c r="CS196" s="138"/>
      <c r="CT196" s="138"/>
      <c r="CU196" s="138"/>
      <c r="CV196" s="138"/>
      <c r="CW196" s="138"/>
      <c r="CX196" s="138"/>
      <c r="CY196" s="138"/>
      <c r="CZ196" s="138"/>
      <c r="DA196" s="138"/>
      <c r="DB196" s="138"/>
      <c r="DC196" s="138"/>
      <c r="DD196" s="138"/>
      <c r="DE196" s="138"/>
    </row>
    <row r="197" customFormat="false" ht="15.75" hidden="false" customHeight="true" outlineLevel="0" collapsed="false">
      <c r="A197" s="132"/>
      <c r="B197" s="132"/>
      <c r="C197" s="132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35"/>
      <c r="AW197" s="138"/>
      <c r="AX197" s="138"/>
      <c r="AY197" s="138"/>
      <c r="AZ197" s="138"/>
      <c r="BA197" s="138"/>
      <c r="BB197" s="138"/>
      <c r="BC197" s="138"/>
      <c r="BD197" s="138"/>
      <c r="BE197" s="138"/>
      <c r="BF197" s="138"/>
      <c r="BG197" s="138"/>
      <c r="BH197" s="138"/>
      <c r="BI197" s="138"/>
      <c r="BJ197" s="138"/>
      <c r="BK197" s="138"/>
      <c r="BL197" s="138"/>
      <c r="BM197" s="138"/>
      <c r="BN197" s="138"/>
      <c r="BO197" s="138"/>
      <c r="BP197" s="138"/>
      <c r="BQ197" s="138"/>
      <c r="BR197" s="138"/>
      <c r="BS197" s="138"/>
      <c r="BT197" s="138"/>
      <c r="BU197" s="138"/>
      <c r="BV197" s="138"/>
      <c r="BW197" s="138"/>
      <c r="BX197" s="138"/>
      <c r="BY197" s="138"/>
      <c r="BZ197" s="138"/>
      <c r="CA197" s="138"/>
      <c r="CB197" s="138"/>
      <c r="CC197" s="138"/>
      <c r="CD197" s="138"/>
      <c r="CE197" s="138"/>
      <c r="CF197" s="138"/>
      <c r="CG197" s="138"/>
      <c r="CH197" s="138"/>
      <c r="CI197" s="138"/>
      <c r="CJ197" s="138"/>
      <c r="CK197" s="138"/>
      <c r="CL197" s="138"/>
      <c r="CM197" s="138"/>
      <c r="CN197" s="138"/>
      <c r="CO197" s="138"/>
      <c r="CP197" s="138"/>
      <c r="CQ197" s="138"/>
      <c r="CR197" s="138"/>
      <c r="CS197" s="138"/>
      <c r="CT197" s="138"/>
      <c r="CU197" s="138"/>
      <c r="CV197" s="138"/>
      <c r="CW197" s="138"/>
      <c r="CX197" s="138"/>
      <c r="CY197" s="138"/>
      <c r="CZ197" s="138"/>
      <c r="DA197" s="138"/>
      <c r="DB197" s="138"/>
      <c r="DC197" s="138"/>
      <c r="DD197" s="138"/>
      <c r="DE197" s="138"/>
    </row>
    <row r="198" customFormat="false" ht="15.75" hidden="false" customHeight="true" outlineLevel="0" collapsed="false">
      <c r="A198" s="132"/>
      <c r="B198" s="132"/>
      <c r="C198" s="132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35"/>
      <c r="AW198" s="138"/>
      <c r="AX198" s="138"/>
      <c r="AY198" s="138"/>
      <c r="AZ198" s="138"/>
      <c r="BA198" s="138"/>
      <c r="BB198" s="138"/>
      <c r="BC198" s="138"/>
      <c r="BD198" s="138"/>
      <c r="BE198" s="138"/>
      <c r="BF198" s="138"/>
      <c r="BG198" s="138"/>
      <c r="BH198" s="138"/>
      <c r="BI198" s="138"/>
      <c r="BJ198" s="138"/>
      <c r="BK198" s="138"/>
      <c r="BL198" s="138"/>
      <c r="BM198" s="138"/>
      <c r="BN198" s="138"/>
      <c r="BO198" s="138"/>
      <c r="BP198" s="138"/>
      <c r="BQ198" s="138"/>
      <c r="BR198" s="138"/>
      <c r="BS198" s="138"/>
      <c r="BT198" s="138"/>
      <c r="BU198" s="138"/>
      <c r="BV198" s="138"/>
      <c r="BW198" s="138"/>
      <c r="BX198" s="138"/>
      <c r="BY198" s="138"/>
      <c r="BZ198" s="138"/>
      <c r="CA198" s="138"/>
      <c r="CB198" s="138"/>
      <c r="CC198" s="138"/>
      <c r="CD198" s="138"/>
      <c r="CE198" s="138"/>
      <c r="CF198" s="138"/>
      <c r="CG198" s="138"/>
      <c r="CH198" s="138"/>
      <c r="CI198" s="138"/>
      <c r="CJ198" s="138"/>
      <c r="CK198" s="138"/>
      <c r="CL198" s="138"/>
      <c r="CM198" s="138"/>
      <c r="CN198" s="138"/>
      <c r="CO198" s="138"/>
      <c r="CP198" s="138"/>
      <c r="CQ198" s="138"/>
      <c r="CR198" s="138"/>
      <c r="CS198" s="138"/>
      <c r="CT198" s="138"/>
      <c r="CU198" s="138"/>
      <c r="CV198" s="138"/>
      <c r="CW198" s="138"/>
      <c r="CX198" s="138"/>
      <c r="CY198" s="138"/>
      <c r="CZ198" s="138"/>
      <c r="DA198" s="138"/>
      <c r="DB198" s="138"/>
      <c r="DC198" s="138"/>
      <c r="DD198" s="138"/>
      <c r="DE198" s="138"/>
    </row>
    <row r="199" customFormat="false" ht="15.75" hidden="false" customHeight="true" outlineLevel="0" collapsed="false">
      <c r="A199" s="132"/>
      <c r="B199" s="132"/>
      <c r="C199" s="132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35"/>
      <c r="AW199" s="138"/>
      <c r="AX199" s="138"/>
      <c r="AY199" s="138"/>
      <c r="AZ199" s="138"/>
      <c r="BA199" s="138"/>
      <c r="BB199" s="138"/>
      <c r="BC199" s="138"/>
      <c r="BD199" s="138"/>
      <c r="BE199" s="138"/>
      <c r="BF199" s="138"/>
      <c r="BG199" s="138"/>
      <c r="BH199" s="138"/>
      <c r="BI199" s="138"/>
      <c r="BJ199" s="138"/>
      <c r="BK199" s="138"/>
      <c r="BL199" s="138"/>
      <c r="BM199" s="138"/>
      <c r="BN199" s="138"/>
      <c r="BO199" s="138"/>
      <c r="BP199" s="138"/>
      <c r="BQ199" s="138"/>
      <c r="BR199" s="138"/>
      <c r="BS199" s="138"/>
      <c r="BT199" s="138"/>
      <c r="BU199" s="138"/>
      <c r="BV199" s="138"/>
      <c r="BW199" s="138"/>
      <c r="BX199" s="138"/>
      <c r="BY199" s="138"/>
      <c r="BZ199" s="138"/>
      <c r="CA199" s="138"/>
      <c r="CB199" s="138"/>
      <c r="CC199" s="138"/>
      <c r="CD199" s="138"/>
      <c r="CE199" s="138"/>
      <c r="CF199" s="138"/>
      <c r="CG199" s="138"/>
      <c r="CH199" s="138"/>
      <c r="CI199" s="138"/>
      <c r="CJ199" s="138"/>
      <c r="CK199" s="138"/>
      <c r="CL199" s="138"/>
      <c r="CM199" s="138"/>
      <c r="CN199" s="138"/>
      <c r="CO199" s="138"/>
      <c r="CP199" s="138"/>
      <c r="CQ199" s="138"/>
      <c r="CR199" s="138"/>
      <c r="CS199" s="138"/>
      <c r="CT199" s="138"/>
      <c r="CU199" s="138"/>
      <c r="CV199" s="138"/>
      <c r="CW199" s="138"/>
      <c r="CX199" s="138"/>
      <c r="CY199" s="138"/>
      <c r="CZ199" s="138"/>
      <c r="DA199" s="138"/>
      <c r="DB199" s="138"/>
      <c r="DC199" s="138"/>
      <c r="DD199" s="138"/>
      <c r="DE199" s="138"/>
    </row>
    <row r="200" customFormat="false" ht="15.75" hidden="false" customHeight="true" outlineLevel="0" collapsed="false">
      <c r="A200" s="132"/>
      <c r="B200" s="132"/>
      <c r="C200" s="132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35"/>
      <c r="AW200" s="138"/>
      <c r="AX200" s="138"/>
      <c r="AY200" s="138"/>
      <c r="AZ200" s="138"/>
      <c r="BA200" s="138"/>
      <c r="BB200" s="138"/>
      <c r="BC200" s="138"/>
      <c r="BD200" s="138"/>
      <c r="BE200" s="138"/>
      <c r="BF200" s="138"/>
      <c r="BG200" s="138"/>
      <c r="BH200" s="138"/>
      <c r="BI200" s="138"/>
      <c r="BJ200" s="138"/>
      <c r="BK200" s="138"/>
      <c r="BL200" s="138"/>
      <c r="BM200" s="138"/>
      <c r="BN200" s="138"/>
      <c r="BO200" s="138"/>
      <c r="BP200" s="138"/>
      <c r="BQ200" s="138"/>
      <c r="BR200" s="138"/>
      <c r="BS200" s="138"/>
      <c r="BT200" s="138"/>
      <c r="BU200" s="138"/>
      <c r="BV200" s="138"/>
      <c r="BW200" s="138"/>
      <c r="BX200" s="138"/>
      <c r="BY200" s="138"/>
      <c r="BZ200" s="138"/>
      <c r="CA200" s="138"/>
      <c r="CB200" s="138"/>
      <c r="CC200" s="138"/>
      <c r="CD200" s="138"/>
      <c r="CE200" s="138"/>
      <c r="CF200" s="138"/>
      <c r="CG200" s="138"/>
      <c r="CH200" s="138"/>
      <c r="CI200" s="138"/>
      <c r="CJ200" s="138"/>
      <c r="CK200" s="138"/>
      <c r="CL200" s="138"/>
      <c r="CM200" s="138"/>
      <c r="CN200" s="138"/>
      <c r="CO200" s="138"/>
      <c r="CP200" s="138"/>
      <c r="CQ200" s="138"/>
      <c r="CR200" s="138"/>
      <c r="CS200" s="138"/>
      <c r="CT200" s="138"/>
      <c r="CU200" s="138"/>
      <c r="CV200" s="138"/>
      <c r="CW200" s="138"/>
      <c r="CX200" s="138"/>
      <c r="CY200" s="138"/>
      <c r="CZ200" s="138"/>
      <c r="DA200" s="138"/>
      <c r="DB200" s="138"/>
      <c r="DC200" s="138"/>
      <c r="DD200" s="138"/>
      <c r="DE200" s="138"/>
    </row>
    <row r="201" customFormat="false" ht="15.75" hidden="false" customHeight="true" outlineLevel="0" collapsed="false">
      <c r="A201" s="132"/>
      <c r="B201" s="132"/>
      <c r="C201" s="132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  <c r="AU201" s="153"/>
      <c r="AV201" s="135"/>
      <c r="AW201" s="138"/>
      <c r="AX201" s="138"/>
      <c r="AY201" s="138"/>
      <c r="AZ201" s="138"/>
      <c r="BA201" s="138"/>
      <c r="BB201" s="138"/>
      <c r="BC201" s="138"/>
      <c r="BD201" s="138"/>
      <c r="BE201" s="138"/>
      <c r="BF201" s="138"/>
      <c r="BG201" s="138"/>
      <c r="BH201" s="138"/>
      <c r="BI201" s="138"/>
      <c r="BJ201" s="138"/>
      <c r="BK201" s="138"/>
      <c r="BL201" s="138"/>
      <c r="BM201" s="138"/>
      <c r="BN201" s="138"/>
      <c r="BO201" s="138"/>
      <c r="BP201" s="138"/>
      <c r="BQ201" s="138"/>
      <c r="BR201" s="138"/>
      <c r="BS201" s="138"/>
      <c r="BT201" s="138"/>
      <c r="BU201" s="138"/>
      <c r="BV201" s="138"/>
      <c r="BW201" s="138"/>
      <c r="BX201" s="138"/>
      <c r="BY201" s="138"/>
      <c r="BZ201" s="138"/>
      <c r="CA201" s="138"/>
      <c r="CB201" s="138"/>
      <c r="CC201" s="138"/>
      <c r="CD201" s="138"/>
      <c r="CE201" s="138"/>
      <c r="CF201" s="138"/>
      <c r="CG201" s="138"/>
      <c r="CH201" s="138"/>
      <c r="CI201" s="138"/>
      <c r="CJ201" s="138"/>
      <c r="CK201" s="138"/>
      <c r="CL201" s="138"/>
      <c r="CM201" s="138"/>
      <c r="CN201" s="138"/>
      <c r="CO201" s="138"/>
      <c r="CP201" s="138"/>
      <c r="CQ201" s="138"/>
      <c r="CR201" s="138"/>
      <c r="CS201" s="138"/>
      <c r="CT201" s="138"/>
      <c r="CU201" s="138"/>
      <c r="CV201" s="138"/>
      <c r="CW201" s="138"/>
      <c r="CX201" s="138"/>
      <c r="CY201" s="138"/>
      <c r="CZ201" s="138"/>
      <c r="DA201" s="138"/>
      <c r="DB201" s="138"/>
      <c r="DC201" s="138"/>
      <c r="DD201" s="138"/>
      <c r="DE201" s="138"/>
    </row>
    <row r="202" customFormat="false" ht="15.75" hidden="false" customHeight="true" outlineLevel="0" collapsed="false">
      <c r="A202" s="132"/>
      <c r="B202" s="132"/>
      <c r="C202" s="132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35"/>
      <c r="AW202" s="138"/>
      <c r="AX202" s="138"/>
      <c r="AY202" s="138"/>
      <c r="AZ202" s="138"/>
      <c r="BA202" s="138"/>
      <c r="BB202" s="138"/>
      <c r="BC202" s="138"/>
      <c r="BD202" s="138"/>
      <c r="BE202" s="138"/>
      <c r="BF202" s="138"/>
      <c r="BG202" s="138"/>
      <c r="BH202" s="138"/>
      <c r="BI202" s="138"/>
      <c r="BJ202" s="138"/>
      <c r="BK202" s="138"/>
      <c r="BL202" s="138"/>
      <c r="BM202" s="138"/>
      <c r="BN202" s="138"/>
      <c r="BO202" s="138"/>
      <c r="BP202" s="138"/>
      <c r="BQ202" s="138"/>
      <c r="BR202" s="138"/>
      <c r="BS202" s="138"/>
      <c r="BT202" s="138"/>
      <c r="BU202" s="138"/>
      <c r="BV202" s="138"/>
      <c r="BW202" s="138"/>
      <c r="BX202" s="138"/>
      <c r="BY202" s="138"/>
      <c r="BZ202" s="138"/>
      <c r="CA202" s="138"/>
      <c r="CB202" s="138"/>
      <c r="CC202" s="138"/>
      <c r="CD202" s="138"/>
      <c r="CE202" s="138"/>
      <c r="CF202" s="138"/>
      <c r="CG202" s="138"/>
      <c r="CH202" s="138"/>
      <c r="CI202" s="138"/>
      <c r="CJ202" s="138"/>
      <c r="CK202" s="138"/>
      <c r="CL202" s="138"/>
      <c r="CM202" s="138"/>
      <c r="CN202" s="138"/>
      <c r="CO202" s="138"/>
      <c r="CP202" s="138"/>
      <c r="CQ202" s="138"/>
      <c r="CR202" s="138"/>
      <c r="CS202" s="138"/>
      <c r="CT202" s="138"/>
      <c r="CU202" s="138"/>
      <c r="CV202" s="138"/>
      <c r="CW202" s="138"/>
      <c r="CX202" s="138"/>
      <c r="CY202" s="138"/>
      <c r="CZ202" s="138"/>
      <c r="DA202" s="138"/>
      <c r="DB202" s="138"/>
      <c r="DC202" s="138"/>
      <c r="DD202" s="138"/>
      <c r="DE202" s="138"/>
    </row>
    <row r="203" customFormat="false" ht="15.75" hidden="false" customHeight="true" outlineLevel="0" collapsed="false">
      <c r="A203" s="132"/>
      <c r="B203" s="132"/>
      <c r="C203" s="132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35"/>
      <c r="AW203" s="138"/>
      <c r="AX203" s="138"/>
      <c r="AY203" s="138"/>
      <c r="AZ203" s="138"/>
      <c r="BA203" s="138"/>
      <c r="BB203" s="138"/>
      <c r="BC203" s="138"/>
      <c r="BD203" s="138"/>
      <c r="BE203" s="138"/>
      <c r="BF203" s="138"/>
      <c r="BG203" s="138"/>
      <c r="BH203" s="138"/>
      <c r="BI203" s="138"/>
      <c r="BJ203" s="138"/>
      <c r="BK203" s="138"/>
      <c r="BL203" s="138"/>
      <c r="BM203" s="138"/>
      <c r="BN203" s="138"/>
      <c r="BO203" s="138"/>
      <c r="BP203" s="138"/>
      <c r="BQ203" s="138"/>
      <c r="BR203" s="138"/>
      <c r="BS203" s="138"/>
      <c r="BT203" s="138"/>
      <c r="BU203" s="138"/>
      <c r="BV203" s="138"/>
      <c r="BW203" s="138"/>
      <c r="BX203" s="138"/>
      <c r="BY203" s="138"/>
      <c r="BZ203" s="138"/>
      <c r="CA203" s="138"/>
      <c r="CB203" s="138"/>
      <c r="CC203" s="138"/>
      <c r="CD203" s="138"/>
      <c r="CE203" s="138"/>
      <c r="CF203" s="138"/>
      <c r="CG203" s="138"/>
      <c r="CH203" s="138"/>
      <c r="CI203" s="138"/>
      <c r="CJ203" s="138"/>
      <c r="CK203" s="138"/>
      <c r="CL203" s="138"/>
      <c r="CM203" s="138"/>
      <c r="CN203" s="138"/>
      <c r="CO203" s="138"/>
      <c r="CP203" s="138"/>
      <c r="CQ203" s="138"/>
      <c r="CR203" s="138"/>
      <c r="CS203" s="138"/>
      <c r="CT203" s="138"/>
      <c r="CU203" s="138"/>
      <c r="CV203" s="138"/>
      <c r="CW203" s="138"/>
      <c r="CX203" s="138"/>
      <c r="CY203" s="138"/>
      <c r="CZ203" s="138"/>
      <c r="DA203" s="138"/>
      <c r="DB203" s="138"/>
      <c r="DC203" s="138"/>
      <c r="DD203" s="138"/>
      <c r="DE203" s="138"/>
    </row>
    <row r="204" customFormat="false" ht="15.75" hidden="false" customHeight="true" outlineLevel="0" collapsed="false">
      <c r="A204" s="132"/>
      <c r="B204" s="132"/>
      <c r="C204" s="132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35"/>
      <c r="AW204" s="138"/>
      <c r="AX204" s="138"/>
      <c r="AY204" s="138"/>
      <c r="AZ204" s="138"/>
      <c r="BA204" s="138"/>
      <c r="BB204" s="138"/>
      <c r="BC204" s="138"/>
      <c r="BD204" s="138"/>
      <c r="BE204" s="138"/>
      <c r="BF204" s="138"/>
      <c r="BG204" s="138"/>
      <c r="BH204" s="138"/>
      <c r="BI204" s="138"/>
      <c r="BJ204" s="138"/>
      <c r="BK204" s="138"/>
      <c r="BL204" s="138"/>
      <c r="BM204" s="138"/>
      <c r="BN204" s="138"/>
      <c r="BO204" s="138"/>
      <c r="BP204" s="138"/>
      <c r="BQ204" s="138"/>
      <c r="BR204" s="138"/>
      <c r="BS204" s="138"/>
      <c r="BT204" s="138"/>
      <c r="BU204" s="138"/>
      <c r="BV204" s="138"/>
      <c r="BW204" s="138"/>
      <c r="BX204" s="138"/>
      <c r="BY204" s="138"/>
      <c r="BZ204" s="138"/>
      <c r="CA204" s="138"/>
      <c r="CB204" s="138"/>
      <c r="CC204" s="138"/>
      <c r="CD204" s="138"/>
      <c r="CE204" s="138"/>
      <c r="CF204" s="138"/>
      <c r="CG204" s="138"/>
      <c r="CH204" s="138"/>
      <c r="CI204" s="138"/>
      <c r="CJ204" s="138"/>
      <c r="CK204" s="138"/>
      <c r="CL204" s="138"/>
      <c r="CM204" s="138"/>
      <c r="CN204" s="138"/>
      <c r="CO204" s="138"/>
      <c r="CP204" s="138"/>
      <c r="CQ204" s="138"/>
      <c r="CR204" s="138"/>
      <c r="CS204" s="138"/>
      <c r="CT204" s="138"/>
      <c r="CU204" s="138"/>
      <c r="CV204" s="138"/>
      <c r="CW204" s="138"/>
      <c r="CX204" s="138"/>
      <c r="CY204" s="138"/>
      <c r="CZ204" s="138"/>
      <c r="DA204" s="138"/>
      <c r="DB204" s="138"/>
      <c r="DC204" s="138"/>
      <c r="DD204" s="138"/>
      <c r="DE204" s="138"/>
    </row>
    <row r="205" customFormat="false" ht="15.75" hidden="false" customHeight="true" outlineLevel="0" collapsed="false">
      <c r="A205" s="132"/>
      <c r="B205" s="132"/>
      <c r="C205" s="132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35"/>
      <c r="AW205" s="138"/>
      <c r="AX205" s="138"/>
      <c r="AY205" s="138"/>
      <c r="AZ205" s="138"/>
      <c r="BA205" s="138"/>
      <c r="BB205" s="138"/>
      <c r="BC205" s="138"/>
      <c r="BD205" s="138"/>
      <c r="BE205" s="138"/>
      <c r="BF205" s="138"/>
      <c r="BG205" s="138"/>
      <c r="BH205" s="138"/>
      <c r="BI205" s="138"/>
      <c r="BJ205" s="138"/>
      <c r="BK205" s="138"/>
      <c r="BL205" s="138"/>
      <c r="BM205" s="138"/>
      <c r="BN205" s="138"/>
      <c r="BO205" s="138"/>
      <c r="BP205" s="138"/>
      <c r="BQ205" s="138"/>
      <c r="BR205" s="138"/>
      <c r="BS205" s="138"/>
      <c r="BT205" s="138"/>
      <c r="BU205" s="138"/>
      <c r="BV205" s="138"/>
      <c r="BW205" s="138"/>
      <c r="BX205" s="138"/>
      <c r="BY205" s="138"/>
      <c r="BZ205" s="138"/>
      <c r="CA205" s="138"/>
      <c r="CB205" s="138"/>
      <c r="CC205" s="138"/>
      <c r="CD205" s="138"/>
      <c r="CE205" s="138"/>
      <c r="CF205" s="138"/>
      <c r="CG205" s="138"/>
      <c r="CH205" s="138"/>
      <c r="CI205" s="138"/>
      <c r="CJ205" s="138"/>
      <c r="CK205" s="138"/>
      <c r="CL205" s="138"/>
      <c r="CM205" s="138"/>
      <c r="CN205" s="138"/>
      <c r="CO205" s="138"/>
      <c r="CP205" s="138"/>
      <c r="CQ205" s="138"/>
      <c r="CR205" s="138"/>
      <c r="CS205" s="138"/>
      <c r="CT205" s="138"/>
      <c r="CU205" s="138"/>
      <c r="CV205" s="138"/>
      <c r="CW205" s="138"/>
      <c r="CX205" s="138"/>
      <c r="CY205" s="138"/>
      <c r="CZ205" s="138"/>
      <c r="DA205" s="138"/>
      <c r="DB205" s="138"/>
      <c r="DC205" s="138"/>
      <c r="DD205" s="138"/>
      <c r="DE205" s="138"/>
    </row>
    <row r="206" customFormat="false" ht="15.75" hidden="false" customHeight="true" outlineLevel="0" collapsed="false">
      <c r="A206" s="132"/>
      <c r="B206" s="132"/>
      <c r="C206" s="132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35"/>
      <c r="AW206" s="138"/>
      <c r="AX206" s="138"/>
      <c r="AY206" s="138"/>
      <c r="AZ206" s="138"/>
      <c r="BA206" s="138"/>
      <c r="BB206" s="138"/>
      <c r="BC206" s="138"/>
      <c r="BD206" s="138"/>
      <c r="BE206" s="138"/>
      <c r="BF206" s="138"/>
      <c r="BG206" s="138"/>
      <c r="BH206" s="138"/>
      <c r="BI206" s="138"/>
      <c r="BJ206" s="138"/>
      <c r="BK206" s="138"/>
      <c r="BL206" s="138"/>
      <c r="BM206" s="138"/>
      <c r="BN206" s="138"/>
      <c r="BO206" s="138"/>
      <c r="BP206" s="138"/>
      <c r="BQ206" s="138"/>
      <c r="BR206" s="138"/>
      <c r="BS206" s="138"/>
      <c r="BT206" s="138"/>
      <c r="BU206" s="138"/>
      <c r="BV206" s="138"/>
      <c r="BW206" s="138"/>
      <c r="BX206" s="138"/>
      <c r="BY206" s="138"/>
      <c r="BZ206" s="138"/>
      <c r="CA206" s="138"/>
      <c r="CB206" s="138"/>
      <c r="CC206" s="138"/>
      <c r="CD206" s="138"/>
      <c r="CE206" s="138"/>
      <c r="CF206" s="138"/>
      <c r="CG206" s="138"/>
      <c r="CH206" s="138"/>
      <c r="CI206" s="138"/>
      <c r="CJ206" s="138"/>
      <c r="CK206" s="138"/>
      <c r="CL206" s="138"/>
      <c r="CM206" s="138"/>
      <c r="CN206" s="138"/>
      <c r="CO206" s="138"/>
      <c r="CP206" s="138"/>
      <c r="CQ206" s="138"/>
      <c r="CR206" s="138"/>
      <c r="CS206" s="138"/>
      <c r="CT206" s="138"/>
      <c r="CU206" s="138"/>
      <c r="CV206" s="138"/>
      <c r="CW206" s="138"/>
      <c r="CX206" s="138"/>
      <c r="CY206" s="138"/>
      <c r="CZ206" s="138"/>
      <c r="DA206" s="138"/>
      <c r="DB206" s="138"/>
      <c r="DC206" s="138"/>
      <c r="DD206" s="138"/>
      <c r="DE206" s="138"/>
    </row>
    <row r="207" customFormat="false" ht="15.75" hidden="false" customHeight="true" outlineLevel="0" collapsed="false">
      <c r="A207" s="132"/>
      <c r="B207" s="132"/>
      <c r="C207" s="132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35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38"/>
      <c r="BG207" s="138"/>
      <c r="BH207" s="138"/>
      <c r="BI207" s="138"/>
      <c r="BJ207" s="138"/>
      <c r="BK207" s="138"/>
      <c r="BL207" s="138"/>
      <c r="BM207" s="138"/>
      <c r="BN207" s="138"/>
      <c r="BO207" s="138"/>
      <c r="BP207" s="138"/>
      <c r="BQ207" s="138"/>
      <c r="BR207" s="138"/>
      <c r="BS207" s="138"/>
      <c r="BT207" s="138"/>
      <c r="BU207" s="138"/>
      <c r="BV207" s="138"/>
      <c r="BW207" s="138"/>
      <c r="BX207" s="138"/>
      <c r="BY207" s="138"/>
      <c r="BZ207" s="138"/>
      <c r="CA207" s="138"/>
      <c r="CB207" s="138"/>
      <c r="CC207" s="138"/>
      <c r="CD207" s="138"/>
      <c r="CE207" s="138"/>
      <c r="CF207" s="138"/>
      <c r="CG207" s="138"/>
      <c r="CH207" s="138"/>
      <c r="CI207" s="138"/>
      <c r="CJ207" s="138"/>
      <c r="CK207" s="138"/>
      <c r="CL207" s="138"/>
      <c r="CM207" s="138"/>
      <c r="CN207" s="138"/>
      <c r="CO207" s="138"/>
      <c r="CP207" s="138"/>
      <c r="CQ207" s="138"/>
      <c r="CR207" s="138"/>
      <c r="CS207" s="138"/>
      <c r="CT207" s="138"/>
      <c r="CU207" s="138"/>
      <c r="CV207" s="138"/>
      <c r="CW207" s="138"/>
      <c r="CX207" s="138"/>
      <c r="CY207" s="138"/>
      <c r="CZ207" s="138"/>
      <c r="DA207" s="138"/>
      <c r="DB207" s="138"/>
      <c r="DC207" s="138"/>
      <c r="DD207" s="138"/>
      <c r="DE207" s="138"/>
    </row>
    <row r="208" customFormat="false" ht="15.75" hidden="false" customHeight="true" outlineLevel="0" collapsed="false">
      <c r="A208" s="132"/>
      <c r="B208" s="132"/>
      <c r="C208" s="132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35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38"/>
      <c r="BG208" s="138"/>
      <c r="BH208" s="138"/>
      <c r="BI208" s="138"/>
      <c r="BJ208" s="138"/>
      <c r="BK208" s="138"/>
      <c r="BL208" s="138"/>
      <c r="BM208" s="138"/>
      <c r="BN208" s="138"/>
      <c r="BO208" s="138"/>
      <c r="BP208" s="138"/>
      <c r="BQ208" s="138"/>
      <c r="BR208" s="138"/>
      <c r="BS208" s="138"/>
      <c r="BT208" s="138"/>
      <c r="BU208" s="138"/>
      <c r="BV208" s="138"/>
      <c r="BW208" s="138"/>
      <c r="BX208" s="138"/>
      <c r="BY208" s="138"/>
      <c r="BZ208" s="138"/>
      <c r="CA208" s="138"/>
      <c r="CB208" s="138"/>
      <c r="CC208" s="138"/>
      <c r="CD208" s="138"/>
      <c r="CE208" s="138"/>
      <c r="CF208" s="138"/>
      <c r="CG208" s="138"/>
      <c r="CH208" s="138"/>
      <c r="CI208" s="138"/>
      <c r="CJ208" s="138"/>
      <c r="CK208" s="138"/>
      <c r="CL208" s="138"/>
      <c r="CM208" s="138"/>
      <c r="CN208" s="138"/>
      <c r="CO208" s="138"/>
      <c r="CP208" s="138"/>
      <c r="CQ208" s="138"/>
      <c r="CR208" s="138"/>
      <c r="CS208" s="138"/>
      <c r="CT208" s="138"/>
      <c r="CU208" s="138"/>
      <c r="CV208" s="138"/>
      <c r="CW208" s="138"/>
      <c r="CX208" s="138"/>
      <c r="CY208" s="138"/>
      <c r="CZ208" s="138"/>
      <c r="DA208" s="138"/>
      <c r="DB208" s="138"/>
      <c r="DC208" s="138"/>
      <c r="DD208" s="138"/>
      <c r="DE208" s="138"/>
    </row>
    <row r="209" customFormat="false" ht="15.75" hidden="false" customHeight="true" outlineLevel="0" collapsed="false">
      <c r="A209" s="132"/>
      <c r="B209" s="132"/>
      <c r="C209" s="132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35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38"/>
      <c r="BG209" s="138"/>
      <c r="BH209" s="138"/>
      <c r="BI209" s="138"/>
      <c r="BJ209" s="138"/>
      <c r="BK209" s="138"/>
      <c r="BL209" s="138"/>
      <c r="BM209" s="138"/>
      <c r="BN209" s="138"/>
      <c r="BO209" s="138"/>
      <c r="BP209" s="138"/>
      <c r="BQ209" s="138"/>
      <c r="BR209" s="138"/>
      <c r="BS209" s="138"/>
      <c r="BT209" s="138"/>
      <c r="BU209" s="138"/>
      <c r="BV209" s="138"/>
      <c r="BW209" s="138"/>
      <c r="BX209" s="138"/>
      <c r="BY209" s="138"/>
      <c r="BZ209" s="138"/>
      <c r="CA209" s="138"/>
      <c r="CB209" s="138"/>
      <c r="CC209" s="138"/>
      <c r="CD209" s="138"/>
      <c r="CE209" s="138"/>
      <c r="CF209" s="138"/>
      <c r="CG209" s="138"/>
      <c r="CH209" s="138"/>
      <c r="CI209" s="138"/>
      <c r="CJ209" s="138"/>
      <c r="CK209" s="138"/>
      <c r="CL209" s="138"/>
      <c r="CM209" s="138"/>
      <c r="CN209" s="138"/>
      <c r="CO209" s="138"/>
      <c r="CP209" s="138"/>
      <c r="CQ209" s="138"/>
      <c r="CR209" s="138"/>
      <c r="CS209" s="138"/>
      <c r="CT209" s="138"/>
      <c r="CU209" s="138"/>
      <c r="CV209" s="138"/>
      <c r="CW209" s="138"/>
      <c r="CX209" s="138"/>
      <c r="CY209" s="138"/>
      <c r="CZ209" s="138"/>
      <c r="DA209" s="138"/>
      <c r="DB209" s="138"/>
      <c r="DC209" s="138"/>
      <c r="DD209" s="138"/>
      <c r="DE209" s="138"/>
    </row>
    <row r="210" customFormat="false" ht="15.75" hidden="false" customHeight="true" outlineLevel="0" collapsed="false">
      <c r="A210" s="132"/>
      <c r="B210" s="132"/>
      <c r="C210" s="132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35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  <c r="BH210" s="138"/>
      <c r="BI210" s="138"/>
      <c r="BJ210" s="138"/>
      <c r="BK210" s="138"/>
      <c r="BL210" s="138"/>
      <c r="BM210" s="138"/>
      <c r="BN210" s="138"/>
      <c r="BO210" s="138"/>
      <c r="BP210" s="138"/>
      <c r="BQ210" s="138"/>
      <c r="BR210" s="138"/>
      <c r="BS210" s="138"/>
      <c r="BT210" s="138"/>
      <c r="BU210" s="138"/>
      <c r="BV210" s="138"/>
      <c r="BW210" s="138"/>
      <c r="BX210" s="138"/>
      <c r="BY210" s="138"/>
      <c r="BZ210" s="138"/>
      <c r="CA210" s="138"/>
      <c r="CB210" s="138"/>
      <c r="CC210" s="138"/>
      <c r="CD210" s="138"/>
      <c r="CE210" s="138"/>
      <c r="CF210" s="138"/>
      <c r="CG210" s="138"/>
      <c r="CH210" s="138"/>
      <c r="CI210" s="138"/>
      <c r="CJ210" s="138"/>
      <c r="CK210" s="138"/>
      <c r="CL210" s="138"/>
      <c r="CM210" s="138"/>
      <c r="CN210" s="138"/>
      <c r="CO210" s="138"/>
      <c r="CP210" s="138"/>
      <c r="CQ210" s="138"/>
      <c r="CR210" s="138"/>
      <c r="CS210" s="138"/>
      <c r="CT210" s="138"/>
      <c r="CU210" s="138"/>
      <c r="CV210" s="138"/>
      <c r="CW210" s="138"/>
      <c r="CX210" s="138"/>
      <c r="CY210" s="138"/>
      <c r="CZ210" s="138"/>
      <c r="DA210" s="138"/>
      <c r="DB210" s="138"/>
      <c r="DC210" s="138"/>
      <c r="DD210" s="138"/>
      <c r="DE210" s="138"/>
    </row>
    <row r="211" customFormat="false" ht="15.75" hidden="false" customHeight="true" outlineLevel="0" collapsed="false">
      <c r="A211" s="132"/>
      <c r="B211" s="132"/>
      <c r="C211" s="132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35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  <c r="BH211" s="138"/>
      <c r="BI211" s="138"/>
      <c r="BJ211" s="138"/>
      <c r="BK211" s="138"/>
      <c r="BL211" s="138"/>
      <c r="BM211" s="138"/>
      <c r="BN211" s="138"/>
      <c r="BO211" s="138"/>
      <c r="BP211" s="138"/>
      <c r="BQ211" s="138"/>
      <c r="BR211" s="138"/>
      <c r="BS211" s="138"/>
      <c r="BT211" s="138"/>
      <c r="BU211" s="138"/>
      <c r="BV211" s="138"/>
      <c r="BW211" s="138"/>
      <c r="BX211" s="138"/>
      <c r="BY211" s="138"/>
      <c r="BZ211" s="138"/>
      <c r="CA211" s="138"/>
      <c r="CB211" s="138"/>
      <c r="CC211" s="138"/>
      <c r="CD211" s="138"/>
      <c r="CE211" s="138"/>
      <c r="CF211" s="138"/>
      <c r="CG211" s="138"/>
      <c r="CH211" s="138"/>
      <c r="CI211" s="138"/>
      <c r="CJ211" s="138"/>
      <c r="CK211" s="138"/>
      <c r="CL211" s="138"/>
      <c r="CM211" s="138"/>
      <c r="CN211" s="138"/>
      <c r="CO211" s="138"/>
      <c r="CP211" s="138"/>
      <c r="CQ211" s="138"/>
      <c r="CR211" s="138"/>
      <c r="CS211" s="138"/>
      <c r="CT211" s="138"/>
      <c r="CU211" s="138"/>
      <c r="CV211" s="138"/>
      <c r="CW211" s="138"/>
      <c r="CX211" s="138"/>
      <c r="CY211" s="138"/>
      <c r="CZ211" s="138"/>
      <c r="DA211" s="138"/>
      <c r="DB211" s="138"/>
      <c r="DC211" s="138"/>
      <c r="DD211" s="138"/>
      <c r="DE211" s="138"/>
    </row>
    <row r="212" customFormat="false" ht="15.75" hidden="false" customHeight="true" outlineLevel="0" collapsed="false">
      <c r="A212" s="132"/>
      <c r="B212" s="132"/>
      <c r="C212" s="132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35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  <c r="BH212" s="138"/>
      <c r="BI212" s="138"/>
      <c r="BJ212" s="138"/>
      <c r="BK212" s="138"/>
      <c r="BL212" s="138"/>
      <c r="BM212" s="138"/>
      <c r="BN212" s="138"/>
      <c r="BO212" s="138"/>
      <c r="BP212" s="138"/>
      <c r="BQ212" s="138"/>
      <c r="BR212" s="138"/>
      <c r="BS212" s="138"/>
      <c r="BT212" s="138"/>
      <c r="BU212" s="138"/>
      <c r="BV212" s="138"/>
      <c r="BW212" s="138"/>
      <c r="BX212" s="138"/>
      <c r="BY212" s="138"/>
      <c r="BZ212" s="138"/>
      <c r="CA212" s="138"/>
      <c r="CB212" s="138"/>
      <c r="CC212" s="138"/>
      <c r="CD212" s="138"/>
      <c r="CE212" s="138"/>
      <c r="CF212" s="138"/>
      <c r="CG212" s="138"/>
      <c r="CH212" s="138"/>
      <c r="CI212" s="138"/>
      <c r="CJ212" s="138"/>
      <c r="CK212" s="138"/>
      <c r="CL212" s="138"/>
      <c r="CM212" s="138"/>
      <c r="CN212" s="138"/>
      <c r="CO212" s="138"/>
      <c r="CP212" s="138"/>
      <c r="CQ212" s="138"/>
      <c r="CR212" s="138"/>
      <c r="CS212" s="138"/>
      <c r="CT212" s="138"/>
      <c r="CU212" s="138"/>
      <c r="CV212" s="138"/>
      <c r="CW212" s="138"/>
      <c r="CX212" s="138"/>
      <c r="CY212" s="138"/>
      <c r="CZ212" s="138"/>
      <c r="DA212" s="138"/>
      <c r="DB212" s="138"/>
      <c r="DC212" s="138"/>
      <c r="DD212" s="138"/>
      <c r="DE212" s="138"/>
    </row>
    <row r="213" customFormat="false" ht="15.75" hidden="false" customHeight="true" outlineLevel="0" collapsed="false">
      <c r="A213" s="132"/>
      <c r="B213" s="132"/>
      <c r="C213" s="132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35"/>
      <c r="AW213" s="138"/>
      <c r="AX213" s="138"/>
      <c r="AY213" s="138"/>
      <c r="AZ213" s="138"/>
      <c r="BA213" s="138"/>
      <c r="BB213" s="138"/>
      <c r="BC213" s="138"/>
      <c r="BD213" s="138"/>
      <c r="BE213" s="138"/>
      <c r="BF213" s="138"/>
      <c r="BG213" s="138"/>
      <c r="BH213" s="138"/>
      <c r="BI213" s="138"/>
      <c r="BJ213" s="138"/>
      <c r="BK213" s="138"/>
      <c r="BL213" s="138"/>
      <c r="BM213" s="138"/>
      <c r="BN213" s="138"/>
      <c r="BO213" s="138"/>
      <c r="BP213" s="138"/>
      <c r="BQ213" s="138"/>
      <c r="BR213" s="138"/>
      <c r="BS213" s="138"/>
      <c r="BT213" s="138"/>
      <c r="BU213" s="138"/>
      <c r="BV213" s="138"/>
      <c r="BW213" s="138"/>
      <c r="BX213" s="138"/>
      <c r="BY213" s="138"/>
      <c r="BZ213" s="138"/>
      <c r="CA213" s="138"/>
      <c r="CB213" s="138"/>
      <c r="CC213" s="138"/>
      <c r="CD213" s="138"/>
      <c r="CE213" s="138"/>
      <c r="CF213" s="138"/>
      <c r="CG213" s="138"/>
      <c r="CH213" s="138"/>
      <c r="CI213" s="138"/>
      <c r="CJ213" s="138"/>
      <c r="CK213" s="138"/>
      <c r="CL213" s="138"/>
      <c r="CM213" s="138"/>
      <c r="CN213" s="138"/>
      <c r="CO213" s="138"/>
      <c r="CP213" s="138"/>
      <c r="CQ213" s="138"/>
      <c r="CR213" s="138"/>
      <c r="CS213" s="138"/>
      <c r="CT213" s="138"/>
      <c r="CU213" s="138"/>
      <c r="CV213" s="138"/>
      <c r="CW213" s="138"/>
      <c r="CX213" s="138"/>
      <c r="CY213" s="138"/>
      <c r="CZ213" s="138"/>
      <c r="DA213" s="138"/>
      <c r="DB213" s="138"/>
      <c r="DC213" s="138"/>
      <c r="DD213" s="138"/>
      <c r="DE213" s="138"/>
    </row>
    <row r="214" customFormat="false" ht="15.75" hidden="false" customHeight="true" outlineLevel="0" collapsed="false">
      <c r="A214" s="132"/>
      <c r="B214" s="132"/>
      <c r="C214" s="132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35"/>
      <c r="AW214" s="138"/>
      <c r="AX214" s="138"/>
      <c r="AY214" s="138"/>
      <c r="AZ214" s="138"/>
      <c r="BA214" s="138"/>
      <c r="BB214" s="138"/>
      <c r="BC214" s="138"/>
      <c r="BD214" s="138"/>
      <c r="BE214" s="138"/>
      <c r="BF214" s="138"/>
      <c r="BG214" s="138"/>
      <c r="BH214" s="138"/>
      <c r="BI214" s="138"/>
      <c r="BJ214" s="138"/>
      <c r="BK214" s="138"/>
      <c r="BL214" s="138"/>
      <c r="BM214" s="138"/>
      <c r="BN214" s="138"/>
      <c r="BO214" s="138"/>
      <c r="BP214" s="138"/>
      <c r="BQ214" s="138"/>
      <c r="BR214" s="138"/>
      <c r="BS214" s="138"/>
      <c r="BT214" s="138"/>
      <c r="BU214" s="138"/>
      <c r="BV214" s="138"/>
      <c r="BW214" s="138"/>
      <c r="BX214" s="138"/>
      <c r="BY214" s="138"/>
      <c r="BZ214" s="138"/>
      <c r="CA214" s="138"/>
      <c r="CB214" s="138"/>
      <c r="CC214" s="138"/>
      <c r="CD214" s="138"/>
      <c r="CE214" s="138"/>
      <c r="CF214" s="138"/>
      <c r="CG214" s="138"/>
      <c r="CH214" s="138"/>
      <c r="CI214" s="138"/>
      <c r="CJ214" s="138"/>
      <c r="CK214" s="138"/>
      <c r="CL214" s="138"/>
      <c r="CM214" s="138"/>
      <c r="CN214" s="138"/>
      <c r="CO214" s="138"/>
      <c r="CP214" s="138"/>
      <c r="CQ214" s="138"/>
      <c r="CR214" s="138"/>
      <c r="CS214" s="138"/>
      <c r="CT214" s="138"/>
      <c r="CU214" s="138"/>
      <c r="CV214" s="138"/>
      <c r="CW214" s="138"/>
      <c r="CX214" s="138"/>
      <c r="CY214" s="138"/>
      <c r="CZ214" s="138"/>
      <c r="DA214" s="138"/>
      <c r="DB214" s="138"/>
      <c r="DC214" s="138"/>
      <c r="DD214" s="138"/>
      <c r="DE214" s="138"/>
    </row>
    <row r="215" customFormat="false" ht="15.75" hidden="false" customHeight="true" outlineLevel="0" collapsed="false">
      <c r="A215" s="132"/>
      <c r="B215" s="132"/>
      <c r="C215" s="132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/>
      <c r="AG215" s="153"/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  <c r="AU215" s="153"/>
      <c r="AV215" s="135"/>
      <c r="AW215" s="138"/>
      <c r="AX215" s="138"/>
      <c r="AY215" s="138"/>
      <c r="AZ215" s="138"/>
      <c r="BA215" s="138"/>
      <c r="BB215" s="138"/>
      <c r="BC215" s="138"/>
      <c r="BD215" s="138"/>
      <c r="BE215" s="138"/>
      <c r="BF215" s="138"/>
      <c r="BG215" s="138"/>
      <c r="BH215" s="138"/>
      <c r="BI215" s="138"/>
      <c r="BJ215" s="138"/>
      <c r="BK215" s="138"/>
      <c r="BL215" s="138"/>
      <c r="BM215" s="138"/>
      <c r="BN215" s="138"/>
      <c r="BO215" s="138"/>
      <c r="BP215" s="138"/>
      <c r="BQ215" s="138"/>
      <c r="BR215" s="138"/>
      <c r="BS215" s="138"/>
      <c r="BT215" s="138"/>
      <c r="BU215" s="138"/>
      <c r="BV215" s="138"/>
      <c r="BW215" s="138"/>
      <c r="BX215" s="138"/>
      <c r="BY215" s="138"/>
      <c r="BZ215" s="138"/>
      <c r="CA215" s="138"/>
      <c r="CB215" s="138"/>
      <c r="CC215" s="138"/>
      <c r="CD215" s="138"/>
      <c r="CE215" s="138"/>
      <c r="CF215" s="138"/>
      <c r="CG215" s="138"/>
      <c r="CH215" s="138"/>
      <c r="CI215" s="138"/>
      <c r="CJ215" s="138"/>
      <c r="CK215" s="138"/>
      <c r="CL215" s="138"/>
      <c r="CM215" s="138"/>
      <c r="CN215" s="138"/>
      <c r="CO215" s="138"/>
      <c r="CP215" s="138"/>
      <c r="CQ215" s="138"/>
      <c r="CR215" s="138"/>
      <c r="CS215" s="138"/>
      <c r="CT215" s="138"/>
      <c r="CU215" s="138"/>
      <c r="CV215" s="138"/>
      <c r="CW215" s="138"/>
      <c r="CX215" s="138"/>
      <c r="CY215" s="138"/>
      <c r="CZ215" s="138"/>
      <c r="DA215" s="138"/>
      <c r="DB215" s="138"/>
      <c r="DC215" s="138"/>
      <c r="DD215" s="138"/>
      <c r="DE215" s="138"/>
    </row>
    <row r="216" customFormat="false" ht="15.75" hidden="false" customHeight="true" outlineLevel="0" collapsed="false">
      <c r="A216" s="132"/>
      <c r="B216" s="132"/>
      <c r="C216" s="132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35"/>
      <c r="AW216" s="138"/>
      <c r="AX216" s="138"/>
      <c r="AY216" s="138"/>
      <c r="AZ216" s="138"/>
      <c r="BA216" s="138"/>
      <c r="BB216" s="138"/>
      <c r="BC216" s="138"/>
      <c r="BD216" s="138"/>
      <c r="BE216" s="138"/>
      <c r="BF216" s="138"/>
      <c r="BG216" s="138"/>
      <c r="BH216" s="138"/>
      <c r="BI216" s="138"/>
      <c r="BJ216" s="138"/>
      <c r="BK216" s="138"/>
      <c r="BL216" s="138"/>
      <c r="BM216" s="138"/>
      <c r="BN216" s="138"/>
      <c r="BO216" s="138"/>
      <c r="BP216" s="138"/>
      <c r="BQ216" s="138"/>
      <c r="BR216" s="138"/>
      <c r="BS216" s="138"/>
      <c r="BT216" s="138"/>
      <c r="BU216" s="138"/>
      <c r="BV216" s="138"/>
      <c r="BW216" s="138"/>
      <c r="BX216" s="138"/>
      <c r="BY216" s="138"/>
      <c r="BZ216" s="138"/>
      <c r="CA216" s="138"/>
      <c r="CB216" s="138"/>
      <c r="CC216" s="138"/>
      <c r="CD216" s="138"/>
      <c r="CE216" s="138"/>
      <c r="CF216" s="138"/>
      <c r="CG216" s="138"/>
      <c r="CH216" s="138"/>
      <c r="CI216" s="138"/>
      <c r="CJ216" s="138"/>
      <c r="CK216" s="138"/>
      <c r="CL216" s="138"/>
      <c r="CM216" s="138"/>
      <c r="CN216" s="138"/>
      <c r="CO216" s="138"/>
      <c r="CP216" s="138"/>
      <c r="CQ216" s="138"/>
      <c r="CR216" s="138"/>
      <c r="CS216" s="138"/>
      <c r="CT216" s="138"/>
      <c r="CU216" s="138"/>
      <c r="CV216" s="138"/>
      <c r="CW216" s="138"/>
      <c r="CX216" s="138"/>
      <c r="CY216" s="138"/>
      <c r="CZ216" s="138"/>
      <c r="DA216" s="138"/>
      <c r="DB216" s="138"/>
      <c r="DC216" s="138"/>
      <c r="DD216" s="138"/>
      <c r="DE216" s="138"/>
    </row>
    <row r="217" customFormat="false" ht="15.75" hidden="false" customHeight="true" outlineLevel="0" collapsed="false">
      <c r="A217" s="132"/>
      <c r="B217" s="132"/>
      <c r="C217" s="132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35"/>
      <c r="AW217" s="138"/>
      <c r="AX217" s="138"/>
      <c r="AY217" s="138"/>
      <c r="AZ217" s="138"/>
      <c r="BA217" s="138"/>
      <c r="BB217" s="138"/>
      <c r="BC217" s="138"/>
      <c r="BD217" s="138"/>
      <c r="BE217" s="138"/>
      <c r="BF217" s="138"/>
      <c r="BG217" s="138"/>
      <c r="BH217" s="138"/>
      <c r="BI217" s="138"/>
      <c r="BJ217" s="138"/>
      <c r="BK217" s="138"/>
      <c r="BL217" s="138"/>
      <c r="BM217" s="138"/>
      <c r="BN217" s="138"/>
      <c r="BO217" s="138"/>
      <c r="BP217" s="138"/>
      <c r="BQ217" s="138"/>
      <c r="BR217" s="138"/>
      <c r="BS217" s="138"/>
      <c r="BT217" s="138"/>
      <c r="BU217" s="138"/>
      <c r="BV217" s="138"/>
      <c r="BW217" s="138"/>
      <c r="BX217" s="138"/>
      <c r="BY217" s="138"/>
      <c r="BZ217" s="138"/>
      <c r="CA217" s="138"/>
      <c r="CB217" s="138"/>
      <c r="CC217" s="138"/>
      <c r="CD217" s="138"/>
      <c r="CE217" s="138"/>
      <c r="CF217" s="138"/>
      <c r="CG217" s="138"/>
      <c r="CH217" s="138"/>
      <c r="CI217" s="138"/>
      <c r="CJ217" s="138"/>
      <c r="CK217" s="138"/>
      <c r="CL217" s="138"/>
      <c r="CM217" s="138"/>
      <c r="CN217" s="138"/>
      <c r="CO217" s="138"/>
      <c r="CP217" s="138"/>
      <c r="CQ217" s="138"/>
      <c r="CR217" s="138"/>
      <c r="CS217" s="138"/>
      <c r="CT217" s="138"/>
      <c r="CU217" s="138"/>
      <c r="CV217" s="138"/>
      <c r="CW217" s="138"/>
      <c r="CX217" s="138"/>
      <c r="CY217" s="138"/>
      <c r="CZ217" s="138"/>
      <c r="DA217" s="138"/>
      <c r="DB217" s="138"/>
      <c r="DC217" s="138"/>
      <c r="DD217" s="138"/>
      <c r="DE217" s="138"/>
    </row>
    <row r="218" customFormat="false" ht="15.75" hidden="false" customHeight="true" outlineLevel="0" collapsed="false">
      <c r="A218" s="132"/>
      <c r="B218" s="132"/>
      <c r="C218" s="132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35"/>
      <c r="AW218" s="138"/>
      <c r="AX218" s="138"/>
      <c r="AY218" s="138"/>
      <c r="AZ218" s="138"/>
      <c r="BA218" s="138"/>
      <c r="BB218" s="138"/>
      <c r="BC218" s="138"/>
      <c r="BD218" s="138"/>
      <c r="BE218" s="138"/>
      <c r="BF218" s="138"/>
      <c r="BG218" s="138"/>
      <c r="BH218" s="138"/>
      <c r="BI218" s="138"/>
      <c r="BJ218" s="138"/>
      <c r="BK218" s="138"/>
      <c r="BL218" s="138"/>
      <c r="BM218" s="138"/>
      <c r="BN218" s="138"/>
      <c r="BO218" s="138"/>
      <c r="BP218" s="138"/>
      <c r="BQ218" s="138"/>
      <c r="BR218" s="138"/>
      <c r="BS218" s="138"/>
      <c r="BT218" s="138"/>
      <c r="BU218" s="138"/>
      <c r="BV218" s="138"/>
      <c r="BW218" s="138"/>
      <c r="BX218" s="138"/>
      <c r="BY218" s="138"/>
      <c r="BZ218" s="138"/>
      <c r="CA218" s="138"/>
      <c r="CB218" s="138"/>
      <c r="CC218" s="138"/>
      <c r="CD218" s="138"/>
      <c r="CE218" s="138"/>
      <c r="CF218" s="138"/>
      <c r="CG218" s="138"/>
      <c r="CH218" s="138"/>
      <c r="CI218" s="138"/>
      <c r="CJ218" s="138"/>
      <c r="CK218" s="138"/>
      <c r="CL218" s="138"/>
      <c r="CM218" s="138"/>
      <c r="CN218" s="138"/>
      <c r="CO218" s="138"/>
      <c r="CP218" s="138"/>
      <c r="CQ218" s="138"/>
      <c r="CR218" s="138"/>
      <c r="CS218" s="138"/>
      <c r="CT218" s="138"/>
      <c r="CU218" s="138"/>
      <c r="CV218" s="138"/>
      <c r="CW218" s="138"/>
      <c r="CX218" s="138"/>
      <c r="CY218" s="138"/>
      <c r="CZ218" s="138"/>
      <c r="DA218" s="138"/>
      <c r="DB218" s="138"/>
      <c r="DC218" s="138"/>
      <c r="DD218" s="138"/>
      <c r="DE218" s="138"/>
    </row>
    <row r="219" customFormat="false" ht="15.75" hidden="false" customHeight="true" outlineLevel="0" collapsed="false">
      <c r="A219" s="132"/>
      <c r="B219" s="132"/>
      <c r="C219" s="132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35"/>
      <c r="AW219" s="138"/>
      <c r="AX219" s="138"/>
      <c r="AY219" s="138"/>
      <c r="AZ219" s="138"/>
      <c r="BA219" s="138"/>
      <c r="BB219" s="138"/>
      <c r="BC219" s="138"/>
      <c r="BD219" s="138"/>
      <c r="BE219" s="138"/>
      <c r="BF219" s="138"/>
      <c r="BG219" s="138"/>
      <c r="BH219" s="138"/>
      <c r="BI219" s="138"/>
      <c r="BJ219" s="138"/>
      <c r="BK219" s="138"/>
      <c r="BL219" s="138"/>
      <c r="BM219" s="138"/>
      <c r="BN219" s="138"/>
      <c r="BO219" s="138"/>
      <c r="BP219" s="138"/>
      <c r="BQ219" s="138"/>
      <c r="BR219" s="138"/>
      <c r="BS219" s="138"/>
      <c r="BT219" s="138"/>
      <c r="BU219" s="138"/>
      <c r="BV219" s="138"/>
      <c r="BW219" s="138"/>
      <c r="BX219" s="138"/>
      <c r="BY219" s="138"/>
      <c r="BZ219" s="138"/>
      <c r="CA219" s="138"/>
      <c r="CB219" s="138"/>
      <c r="CC219" s="138"/>
      <c r="CD219" s="138"/>
      <c r="CE219" s="138"/>
      <c r="CF219" s="138"/>
      <c r="CG219" s="138"/>
      <c r="CH219" s="138"/>
      <c r="CI219" s="138"/>
      <c r="CJ219" s="138"/>
      <c r="CK219" s="138"/>
      <c r="CL219" s="138"/>
      <c r="CM219" s="138"/>
      <c r="CN219" s="138"/>
      <c r="CO219" s="138"/>
      <c r="CP219" s="138"/>
      <c r="CQ219" s="138"/>
      <c r="CR219" s="138"/>
      <c r="CS219" s="138"/>
      <c r="CT219" s="138"/>
      <c r="CU219" s="138"/>
      <c r="CV219" s="138"/>
      <c r="CW219" s="138"/>
      <c r="CX219" s="138"/>
      <c r="CY219" s="138"/>
      <c r="CZ219" s="138"/>
      <c r="DA219" s="138"/>
      <c r="DB219" s="138"/>
      <c r="DC219" s="138"/>
      <c r="DD219" s="138"/>
      <c r="DE219" s="138"/>
    </row>
    <row r="220" customFormat="false" ht="15.75" hidden="false" customHeight="true" outlineLevel="0" collapsed="false">
      <c r="A220" s="132"/>
      <c r="B220" s="132"/>
      <c r="C220" s="132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35"/>
      <c r="AW220" s="138"/>
      <c r="AX220" s="138"/>
      <c r="AY220" s="138"/>
      <c r="AZ220" s="138"/>
      <c r="BA220" s="138"/>
      <c r="BB220" s="138"/>
      <c r="BC220" s="138"/>
      <c r="BD220" s="138"/>
      <c r="BE220" s="138"/>
      <c r="BF220" s="138"/>
      <c r="BG220" s="138"/>
      <c r="BH220" s="138"/>
      <c r="BI220" s="138"/>
      <c r="BJ220" s="138"/>
      <c r="BK220" s="138"/>
      <c r="BL220" s="138"/>
      <c r="BM220" s="138"/>
      <c r="BN220" s="138"/>
      <c r="BO220" s="138"/>
      <c r="BP220" s="138"/>
      <c r="BQ220" s="138"/>
      <c r="BR220" s="138"/>
      <c r="BS220" s="138"/>
      <c r="BT220" s="138"/>
      <c r="BU220" s="138"/>
      <c r="BV220" s="138"/>
      <c r="BW220" s="138"/>
      <c r="BX220" s="138"/>
      <c r="BY220" s="138"/>
      <c r="BZ220" s="138"/>
      <c r="CA220" s="138"/>
      <c r="CB220" s="138"/>
      <c r="CC220" s="138"/>
      <c r="CD220" s="138"/>
      <c r="CE220" s="138"/>
      <c r="CF220" s="138"/>
      <c r="CG220" s="138"/>
      <c r="CH220" s="138"/>
      <c r="CI220" s="138"/>
      <c r="CJ220" s="138"/>
      <c r="CK220" s="138"/>
      <c r="CL220" s="138"/>
      <c r="CM220" s="138"/>
      <c r="CN220" s="138"/>
      <c r="CO220" s="138"/>
      <c r="CP220" s="138"/>
      <c r="CQ220" s="138"/>
      <c r="CR220" s="138"/>
      <c r="CS220" s="138"/>
      <c r="CT220" s="138"/>
      <c r="CU220" s="138"/>
      <c r="CV220" s="138"/>
      <c r="CW220" s="138"/>
      <c r="CX220" s="138"/>
      <c r="CY220" s="138"/>
      <c r="CZ220" s="138"/>
      <c r="DA220" s="138"/>
      <c r="DB220" s="138"/>
      <c r="DC220" s="138"/>
      <c r="DD220" s="138"/>
      <c r="DE220" s="138"/>
    </row>
    <row r="221" customFormat="false" ht="15.75" hidden="false" customHeight="true" outlineLevel="0" collapsed="false">
      <c r="A221" s="132"/>
      <c r="B221" s="132"/>
      <c r="C221" s="132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53"/>
      <c r="AS221" s="153"/>
      <c r="AT221" s="153"/>
      <c r="AU221" s="153"/>
      <c r="AV221" s="135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  <c r="BH221" s="138"/>
      <c r="BI221" s="138"/>
      <c r="BJ221" s="138"/>
      <c r="BK221" s="138"/>
      <c r="BL221" s="138"/>
      <c r="BM221" s="138"/>
      <c r="BN221" s="138"/>
      <c r="BO221" s="138"/>
      <c r="BP221" s="138"/>
      <c r="BQ221" s="138"/>
      <c r="BR221" s="138"/>
      <c r="BS221" s="138"/>
      <c r="BT221" s="138"/>
      <c r="BU221" s="138"/>
      <c r="BV221" s="138"/>
      <c r="BW221" s="138"/>
      <c r="BX221" s="138"/>
      <c r="BY221" s="138"/>
      <c r="BZ221" s="138"/>
      <c r="CA221" s="138"/>
      <c r="CB221" s="138"/>
      <c r="CC221" s="138"/>
      <c r="CD221" s="138"/>
      <c r="CE221" s="138"/>
      <c r="CF221" s="138"/>
      <c r="CG221" s="138"/>
      <c r="CH221" s="138"/>
      <c r="CI221" s="138"/>
      <c r="CJ221" s="138"/>
      <c r="CK221" s="138"/>
      <c r="CL221" s="138"/>
      <c r="CM221" s="138"/>
      <c r="CN221" s="138"/>
      <c r="CO221" s="138"/>
      <c r="CP221" s="138"/>
      <c r="CQ221" s="138"/>
      <c r="CR221" s="138"/>
      <c r="CS221" s="138"/>
      <c r="CT221" s="138"/>
      <c r="CU221" s="138"/>
      <c r="CV221" s="138"/>
      <c r="CW221" s="138"/>
      <c r="CX221" s="138"/>
      <c r="CY221" s="138"/>
      <c r="CZ221" s="138"/>
      <c r="DA221" s="138"/>
      <c r="DB221" s="138"/>
      <c r="DC221" s="138"/>
      <c r="DD221" s="138"/>
      <c r="DE221" s="138"/>
    </row>
    <row r="222" customFormat="false" ht="15.75" hidden="false" customHeight="true" outlineLevel="0" collapsed="false">
      <c r="A222" s="132"/>
      <c r="B222" s="132"/>
      <c r="C222" s="132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35"/>
      <c r="AW222" s="138"/>
      <c r="AX222" s="138"/>
      <c r="AY222" s="138"/>
      <c r="AZ222" s="138"/>
      <c r="BA222" s="138"/>
      <c r="BB222" s="138"/>
      <c r="BC222" s="138"/>
      <c r="BD222" s="138"/>
      <c r="BE222" s="138"/>
      <c r="BF222" s="138"/>
      <c r="BG222" s="138"/>
      <c r="BH222" s="138"/>
      <c r="BI222" s="138"/>
      <c r="BJ222" s="138"/>
      <c r="BK222" s="138"/>
      <c r="BL222" s="138"/>
      <c r="BM222" s="138"/>
      <c r="BN222" s="138"/>
      <c r="BO222" s="138"/>
      <c r="BP222" s="138"/>
      <c r="BQ222" s="138"/>
      <c r="BR222" s="138"/>
      <c r="BS222" s="138"/>
      <c r="BT222" s="138"/>
      <c r="BU222" s="138"/>
      <c r="BV222" s="138"/>
      <c r="BW222" s="138"/>
      <c r="BX222" s="138"/>
      <c r="BY222" s="138"/>
      <c r="BZ222" s="138"/>
      <c r="CA222" s="138"/>
      <c r="CB222" s="138"/>
      <c r="CC222" s="138"/>
      <c r="CD222" s="138"/>
      <c r="CE222" s="138"/>
      <c r="CF222" s="138"/>
      <c r="CG222" s="138"/>
      <c r="CH222" s="138"/>
      <c r="CI222" s="138"/>
      <c r="CJ222" s="138"/>
      <c r="CK222" s="138"/>
      <c r="CL222" s="138"/>
      <c r="CM222" s="138"/>
      <c r="CN222" s="138"/>
      <c r="CO222" s="138"/>
      <c r="CP222" s="138"/>
      <c r="CQ222" s="138"/>
      <c r="CR222" s="138"/>
      <c r="CS222" s="138"/>
      <c r="CT222" s="138"/>
      <c r="CU222" s="138"/>
      <c r="CV222" s="138"/>
      <c r="CW222" s="138"/>
      <c r="CX222" s="138"/>
      <c r="CY222" s="138"/>
      <c r="CZ222" s="138"/>
      <c r="DA222" s="138"/>
      <c r="DB222" s="138"/>
      <c r="DC222" s="138"/>
      <c r="DD222" s="138"/>
      <c r="DE222" s="138"/>
    </row>
    <row r="223" customFormat="false" ht="15.75" hidden="false" customHeight="true" outlineLevel="0" collapsed="false">
      <c r="A223" s="132"/>
      <c r="B223" s="132"/>
      <c r="C223" s="132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35"/>
      <c r="AW223" s="138"/>
      <c r="AX223" s="138"/>
      <c r="AY223" s="138"/>
      <c r="AZ223" s="138"/>
      <c r="BA223" s="138"/>
      <c r="BB223" s="138"/>
      <c r="BC223" s="138"/>
      <c r="BD223" s="138"/>
      <c r="BE223" s="138"/>
      <c r="BF223" s="138"/>
      <c r="BG223" s="138"/>
      <c r="BH223" s="138"/>
      <c r="BI223" s="138"/>
      <c r="BJ223" s="138"/>
      <c r="BK223" s="138"/>
      <c r="BL223" s="138"/>
      <c r="BM223" s="138"/>
      <c r="BN223" s="138"/>
      <c r="BO223" s="138"/>
      <c r="BP223" s="138"/>
      <c r="BQ223" s="138"/>
      <c r="BR223" s="138"/>
      <c r="BS223" s="138"/>
      <c r="BT223" s="138"/>
      <c r="BU223" s="138"/>
      <c r="BV223" s="138"/>
      <c r="BW223" s="138"/>
      <c r="BX223" s="138"/>
      <c r="BY223" s="138"/>
      <c r="BZ223" s="138"/>
      <c r="CA223" s="138"/>
      <c r="CB223" s="138"/>
      <c r="CC223" s="138"/>
      <c r="CD223" s="138"/>
      <c r="CE223" s="138"/>
      <c r="CF223" s="138"/>
      <c r="CG223" s="138"/>
      <c r="CH223" s="138"/>
      <c r="CI223" s="138"/>
      <c r="CJ223" s="138"/>
      <c r="CK223" s="138"/>
      <c r="CL223" s="138"/>
      <c r="CM223" s="138"/>
      <c r="CN223" s="138"/>
      <c r="CO223" s="138"/>
      <c r="CP223" s="138"/>
      <c r="CQ223" s="138"/>
      <c r="CR223" s="138"/>
      <c r="CS223" s="138"/>
      <c r="CT223" s="138"/>
      <c r="CU223" s="138"/>
      <c r="CV223" s="138"/>
      <c r="CW223" s="138"/>
      <c r="CX223" s="138"/>
      <c r="CY223" s="138"/>
      <c r="CZ223" s="138"/>
      <c r="DA223" s="138"/>
      <c r="DB223" s="138"/>
      <c r="DC223" s="138"/>
      <c r="DD223" s="138"/>
      <c r="DE223" s="138"/>
    </row>
    <row r="224" customFormat="false" ht="15.75" hidden="false" customHeight="true" outlineLevel="0" collapsed="false">
      <c r="A224" s="132"/>
      <c r="B224" s="132"/>
      <c r="C224" s="132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35"/>
      <c r="AW224" s="138"/>
      <c r="AX224" s="138"/>
      <c r="AY224" s="138"/>
      <c r="AZ224" s="138"/>
      <c r="BA224" s="138"/>
      <c r="BB224" s="138"/>
      <c r="BC224" s="138"/>
      <c r="BD224" s="138"/>
      <c r="BE224" s="138"/>
      <c r="BF224" s="138"/>
      <c r="BG224" s="138"/>
      <c r="BH224" s="138"/>
      <c r="BI224" s="138"/>
      <c r="BJ224" s="138"/>
      <c r="BK224" s="138"/>
      <c r="BL224" s="138"/>
      <c r="BM224" s="138"/>
      <c r="BN224" s="138"/>
      <c r="BO224" s="138"/>
      <c r="BP224" s="138"/>
      <c r="BQ224" s="138"/>
      <c r="BR224" s="138"/>
      <c r="BS224" s="138"/>
      <c r="BT224" s="138"/>
      <c r="BU224" s="138"/>
      <c r="BV224" s="138"/>
      <c r="BW224" s="138"/>
      <c r="BX224" s="138"/>
      <c r="BY224" s="138"/>
      <c r="BZ224" s="138"/>
      <c r="CA224" s="138"/>
      <c r="CB224" s="138"/>
      <c r="CC224" s="138"/>
      <c r="CD224" s="138"/>
      <c r="CE224" s="138"/>
      <c r="CF224" s="138"/>
      <c r="CG224" s="138"/>
      <c r="CH224" s="138"/>
      <c r="CI224" s="138"/>
      <c r="CJ224" s="138"/>
      <c r="CK224" s="138"/>
      <c r="CL224" s="138"/>
      <c r="CM224" s="138"/>
      <c r="CN224" s="138"/>
      <c r="CO224" s="138"/>
      <c r="CP224" s="138"/>
      <c r="CQ224" s="138"/>
      <c r="CR224" s="138"/>
      <c r="CS224" s="138"/>
      <c r="CT224" s="138"/>
      <c r="CU224" s="138"/>
      <c r="CV224" s="138"/>
      <c r="CW224" s="138"/>
      <c r="CX224" s="138"/>
      <c r="CY224" s="138"/>
      <c r="CZ224" s="138"/>
      <c r="DA224" s="138"/>
      <c r="DB224" s="138"/>
      <c r="DC224" s="138"/>
      <c r="DD224" s="138"/>
      <c r="DE224" s="138"/>
    </row>
    <row r="225" customFormat="false" ht="15.75" hidden="false" customHeight="true" outlineLevel="0" collapsed="false">
      <c r="A225" s="132"/>
      <c r="B225" s="132"/>
      <c r="C225" s="132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35"/>
      <c r="AW225" s="138"/>
      <c r="AX225" s="138"/>
      <c r="AY225" s="138"/>
      <c r="AZ225" s="138"/>
      <c r="BA225" s="138"/>
      <c r="BB225" s="138"/>
      <c r="BC225" s="138"/>
      <c r="BD225" s="138"/>
      <c r="BE225" s="138"/>
      <c r="BF225" s="138"/>
      <c r="BG225" s="138"/>
      <c r="BH225" s="138"/>
      <c r="BI225" s="138"/>
      <c r="BJ225" s="138"/>
      <c r="BK225" s="138"/>
      <c r="BL225" s="138"/>
      <c r="BM225" s="138"/>
      <c r="BN225" s="138"/>
      <c r="BO225" s="138"/>
      <c r="BP225" s="138"/>
      <c r="BQ225" s="138"/>
      <c r="BR225" s="138"/>
      <c r="BS225" s="138"/>
      <c r="BT225" s="138"/>
      <c r="BU225" s="138"/>
      <c r="BV225" s="138"/>
      <c r="BW225" s="138"/>
      <c r="BX225" s="138"/>
      <c r="BY225" s="138"/>
      <c r="BZ225" s="138"/>
      <c r="CA225" s="138"/>
      <c r="CB225" s="138"/>
      <c r="CC225" s="138"/>
      <c r="CD225" s="138"/>
      <c r="CE225" s="138"/>
      <c r="CF225" s="138"/>
      <c r="CG225" s="138"/>
      <c r="CH225" s="138"/>
      <c r="CI225" s="138"/>
      <c r="CJ225" s="138"/>
      <c r="CK225" s="138"/>
      <c r="CL225" s="138"/>
      <c r="CM225" s="138"/>
      <c r="CN225" s="138"/>
      <c r="CO225" s="138"/>
      <c r="CP225" s="138"/>
      <c r="CQ225" s="138"/>
      <c r="CR225" s="138"/>
      <c r="CS225" s="138"/>
      <c r="CT225" s="138"/>
      <c r="CU225" s="138"/>
      <c r="CV225" s="138"/>
      <c r="CW225" s="138"/>
      <c r="CX225" s="138"/>
      <c r="CY225" s="138"/>
      <c r="CZ225" s="138"/>
      <c r="DA225" s="138"/>
      <c r="DB225" s="138"/>
      <c r="DC225" s="138"/>
      <c r="DD225" s="138"/>
      <c r="DE225" s="138"/>
    </row>
    <row r="226" customFormat="false" ht="15.75" hidden="false" customHeight="true" outlineLevel="0" collapsed="false">
      <c r="A226" s="132"/>
      <c r="B226" s="132"/>
      <c r="C226" s="132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35"/>
      <c r="AW226" s="138"/>
      <c r="AX226" s="138"/>
      <c r="AY226" s="138"/>
      <c r="AZ226" s="138"/>
      <c r="BA226" s="138"/>
      <c r="BB226" s="138"/>
      <c r="BC226" s="138"/>
      <c r="BD226" s="138"/>
      <c r="BE226" s="138"/>
      <c r="BF226" s="138"/>
      <c r="BG226" s="138"/>
      <c r="BH226" s="138"/>
      <c r="BI226" s="138"/>
      <c r="BJ226" s="138"/>
      <c r="BK226" s="138"/>
      <c r="BL226" s="138"/>
      <c r="BM226" s="138"/>
      <c r="BN226" s="138"/>
      <c r="BO226" s="138"/>
      <c r="BP226" s="138"/>
      <c r="BQ226" s="138"/>
      <c r="BR226" s="138"/>
      <c r="BS226" s="138"/>
      <c r="BT226" s="138"/>
      <c r="BU226" s="138"/>
      <c r="BV226" s="138"/>
      <c r="BW226" s="138"/>
      <c r="BX226" s="138"/>
      <c r="BY226" s="138"/>
      <c r="BZ226" s="138"/>
      <c r="CA226" s="138"/>
      <c r="CB226" s="138"/>
      <c r="CC226" s="138"/>
      <c r="CD226" s="138"/>
      <c r="CE226" s="138"/>
      <c r="CF226" s="138"/>
      <c r="CG226" s="138"/>
      <c r="CH226" s="138"/>
      <c r="CI226" s="138"/>
      <c r="CJ226" s="138"/>
      <c r="CK226" s="138"/>
      <c r="CL226" s="138"/>
      <c r="CM226" s="138"/>
      <c r="CN226" s="138"/>
      <c r="CO226" s="138"/>
      <c r="CP226" s="138"/>
      <c r="CQ226" s="138"/>
      <c r="CR226" s="138"/>
      <c r="CS226" s="138"/>
      <c r="CT226" s="138"/>
      <c r="CU226" s="138"/>
      <c r="CV226" s="138"/>
      <c r="CW226" s="138"/>
      <c r="CX226" s="138"/>
      <c r="CY226" s="138"/>
      <c r="CZ226" s="138"/>
      <c r="DA226" s="138"/>
      <c r="DB226" s="138"/>
      <c r="DC226" s="138"/>
      <c r="DD226" s="138"/>
      <c r="DE226" s="138"/>
    </row>
    <row r="227" customFormat="false" ht="15.75" hidden="false" customHeight="true" outlineLevel="0" collapsed="false">
      <c r="A227" s="132"/>
      <c r="B227" s="132"/>
      <c r="C227" s="132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35"/>
      <c r="AW227" s="138"/>
      <c r="AX227" s="138"/>
      <c r="AY227" s="138"/>
      <c r="AZ227" s="138"/>
      <c r="BA227" s="138"/>
      <c r="BB227" s="138"/>
      <c r="BC227" s="138"/>
      <c r="BD227" s="138"/>
      <c r="BE227" s="138"/>
      <c r="BF227" s="138"/>
      <c r="BG227" s="138"/>
      <c r="BH227" s="138"/>
      <c r="BI227" s="138"/>
      <c r="BJ227" s="138"/>
      <c r="BK227" s="138"/>
      <c r="BL227" s="138"/>
      <c r="BM227" s="138"/>
      <c r="BN227" s="138"/>
      <c r="BO227" s="138"/>
      <c r="BP227" s="138"/>
      <c r="BQ227" s="138"/>
      <c r="BR227" s="138"/>
      <c r="BS227" s="138"/>
      <c r="BT227" s="138"/>
      <c r="BU227" s="138"/>
      <c r="BV227" s="138"/>
      <c r="BW227" s="138"/>
      <c r="BX227" s="138"/>
      <c r="BY227" s="138"/>
      <c r="BZ227" s="138"/>
      <c r="CA227" s="138"/>
      <c r="CB227" s="138"/>
      <c r="CC227" s="138"/>
      <c r="CD227" s="138"/>
      <c r="CE227" s="138"/>
      <c r="CF227" s="138"/>
      <c r="CG227" s="138"/>
      <c r="CH227" s="138"/>
      <c r="CI227" s="138"/>
      <c r="CJ227" s="138"/>
      <c r="CK227" s="138"/>
      <c r="CL227" s="138"/>
      <c r="CM227" s="138"/>
      <c r="CN227" s="138"/>
      <c r="CO227" s="138"/>
      <c r="CP227" s="138"/>
      <c r="CQ227" s="138"/>
      <c r="CR227" s="138"/>
      <c r="CS227" s="138"/>
      <c r="CT227" s="138"/>
      <c r="CU227" s="138"/>
      <c r="CV227" s="138"/>
      <c r="CW227" s="138"/>
      <c r="CX227" s="138"/>
      <c r="CY227" s="138"/>
      <c r="CZ227" s="138"/>
      <c r="DA227" s="138"/>
      <c r="DB227" s="138"/>
      <c r="DC227" s="138"/>
      <c r="DD227" s="138"/>
      <c r="DE227" s="138"/>
    </row>
    <row r="228" customFormat="false" ht="15.75" hidden="false" customHeight="true" outlineLevel="0" collapsed="false">
      <c r="A228" s="132"/>
      <c r="B228" s="132"/>
      <c r="C228" s="132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35"/>
      <c r="AW228" s="138"/>
      <c r="AX228" s="138"/>
      <c r="AY228" s="138"/>
      <c r="AZ228" s="138"/>
      <c r="BA228" s="138"/>
      <c r="BB228" s="138"/>
      <c r="BC228" s="138"/>
      <c r="BD228" s="138"/>
      <c r="BE228" s="138"/>
      <c r="BF228" s="138"/>
      <c r="BG228" s="138"/>
      <c r="BH228" s="138"/>
      <c r="BI228" s="138"/>
      <c r="BJ228" s="138"/>
      <c r="BK228" s="138"/>
      <c r="BL228" s="138"/>
      <c r="BM228" s="138"/>
      <c r="BN228" s="138"/>
      <c r="BO228" s="138"/>
      <c r="BP228" s="138"/>
      <c r="BQ228" s="138"/>
      <c r="BR228" s="138"/>
      <c r="BS228" s="138"/>
      <c r="BT228" s="138"/>
      <c r="BU228" s="138"/>
      <c r="BV228" s="138"/>
      <c r="BW228" s="138"/>
      <c r="BX228" s="138"/>
      <c r="BY228" s="138"/>
      <c r="BZ228" s="138"/>
      <c r="CA228" s="138"/>
      <c r="CB228" s="138"/>
      <c r="CC228" s="138"/>
      <c r="CD228" s="138"/>
      <c r="CE228" s="138"/>
      <c r="CF228" s="138"/>
      <c r="CG228" s="138"/>
      <c r="CH228" s="138"/>
      <c r="CI228" s="138"/>
      <c r="CJ228" s="138"/>
      <c r="CK228" s="138"/>
      <c r="CL228" s="138"/>
      <c r="CM228" s="138"/>
      <c r="CN228" s="138"/>
      <c r="CO228" s="138"/>
      <c r="CP228" s="138"/>
      <c r="CQ228" s="138"/>
      <c r="CR228" s="138"/>
      <c r="CS228" s="138"/>
      <c r="CT228" s="138"/>
      <c r="CU228" s="138"/>
      <c r="CV228" s="138"/>
      <c r="CW228" s="138"/>
      <c r="CX228" s="138"/>
      <c r="CY228" s="138"/>
      <c r="CZ228" s="138"/>
      <c r="DA228" s="138"/>
      <c r="DB228" s="138"/>
      <c r="DC228" s="138"/>
      <c r="DD228" s="138"/>
      <c r="DE228" s="138"/>
    </row>
    <row r="229" customFormat="false" ht="15.75" hidden="false" customHeight="true" outlineLevel="0" collapsed="false">
      <c r="A229" s="132"/>
      <c r="B229" s="132"/>
      <c r="C229" s="132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35"/>
      <c r="AW229" s="138"/>
      <c r="AX229" s="138"/>
      <c r="AY229" s="138"/>
      <c r="AZ229" s="138"/>
      <c r="BA229" s="138"/>
      <c r="BB229" s="138"/>
      <c r="BC229" s="138"/>
      <c r="BD229" s="138"/>
      <c r="BE229" s="138"/>
      <c r="BF229" s="138"/>
      <c r="BG229" s="138"/>
      <c r="BH229" s="138"/>
      <c r="BI229" s="138"/>
      <c r="BJ229" s="138"/>
      <c r="BK229" s="138"/>
      <c r="BL229" s="138"/>
      <c r="BM229" s="138"/>
      <c r="BN229" s="138"/>
      <c r="BO229" s="138"/>
      <c r="BP229" s="138"/>
      <c r="BQ229" s="138"/>
      <c r="BR229" s="138"/>
      <c r="BS229" s="138"/>
      <c r="BT229" s="138"/>
      <c r="BU229" s="138"/>
      <c r="BV229" s="138"/>
      <c r="BW229" s="138"/>
      <c r="BX229" s="138"/>
      <c r="BY229" s="138"/>
      <c r="BZ229" s="138"/>
      <c r="CA229" s="138"/>
      <c r="CB229" s="138"/>
      <c r="CC229" s="138"/>
      <c r="CD229" s="138"/>
      <c r="CE229" s="138"/>
      <c r="CF229" s="138"/>
      <c r="CG229" s="138"/>
      <c r="CH229" s="138"/>
      <c r="CI229" s="138"/>
      <c r="CJ229" s="138"/>
      <c r="CK229" s="138"/>
      <c r="CL229" s="138"/>
      <c r="CM229" s="138"/>
      <c r="CN229" s="138"/>
      <c r="CO229" s="138"/>
      <c r="CP229" s="138"/>
      <c r="CQ229" s="138"/>
      <c r="CR229" s="138"/>
      <c r="CS229" s="138"/>
      <c r="CT229" s="138"/>
      <c r="CU229" s="138"/>
      <c r="CV229" s="138"/>
      <c r="CW229" s="138"/>
      <c r="CX229" s="138"/>
      <c r="CY229" s="138"/>
      <c r="CZ229" s="138"/>
      <c r="DA229" s="138"/>
      <c r="DB229" s="138"/>
      <c r="DC229" s="138"/>
      <c r="DD229" s="138"/>
      <c r="DE229" s="138"/>
    </row>
    <row r="230" customFormat="false" ht="15.75" hidden="false" customHeight="true" outlineLevel="0" collapsed="false">
      <c r="A230" s="132"/>
      <c r="B230" s="132"/>
      <c r="C230" s="132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35"/>
      <c r="AW230" s="138"/>
      <c r="AX230" s="138"/>
      <c r="AY230" s="138"/>
      <c r="AZ230" s="138"/>
      <c r="BA230" s="138"/>
      <c r="BB230" s="138"/>
      <c r="BC230" s="138"/>
      <c r="BD230" s="138"/>
      <c r="BE230" s="138"/>
      <c r="BF230" s="138"/>
      <c r="BG230" s="138"/>
      <c r="BH230" s="138"/>
      <c r="BI230" s="138"/>
      <c r="BJ230" s="138"/>
      <c r="BK230" s="138"/>
      <c r="BL230" s="138"/>
      <c r="BM230" s="138"/>
      <c r="BN230" s="138"/>
      <c r="BO230" s="138"/>
      <c r="BP230" s="138"/>
      <c r="BQ230" s="138"/>
      <c r="BR230" s="138"/>
      <c r="BS230" s="138"/>
      <c r="BT230" s="138"/>
      <c r="BU230" s="138"/>
      <c r="BV230" s="138"/>
      <c r="BW230" s="138"/>
      <c r="BX230" s="138"/>
      <c r="BY230" s="138"/>
      <c r="BZ230" s="138"/>
      <c r="CA230" s="138"/>
      <c r="CB230" s="138"/>
      <c r="CC230" s="138"/>
      <c r="CD230" s="138"/>
      <c r="CE230" s="138"/>
      <c r="CF230" s="138"/>
      <c r="CG230" s="138"/>
      <c r="CH230" s="138"/>
      <c r="CI230" s="138"/>
      <c r="CJ230" s="138"/>
      <c r="CK230" s="138"/>
      <c r="CL230" s="138"/>
      <c r="CM230" s="138"/>
      <c r="CN230" s="138"/>
      <c r="CO230" s="138"/>
      <c r="CP230" s="138"/>
      <c r="CQ230" s="138"/>
      <c r="CR230" s="138"/>
      <c r="CS230" s="138"/>
      <c r="CT230" s="138"/>
      <c r="CU230" s="138"/>
      <c r="CV230" s="138"/>
      <c r="CW230" s="138"/>
      <c r="CX230" s="138"/>
      <c r="CY230" s="138"/>
      <c r="CZ230" s="138"/>
      <c r="DA230" s="138"/>
      <c r="DB230" s="138"/>
      <c r="DC230" s="138"/>
      <c r="DD230" s="138"/>
      <c r="DE230" s="138"/>
    </row>
    <row r="231" customFormat="false" ht="15.75" hidden="false" customHeight="true" outlineLevel="0" collapsed="false">
      <c r="A231" s="132"/>
      <c r="B231" s="132"/>
      <c r="C231" s="132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35"/>
      <c r="AW231" s="138"/>
      <c r="AX231" s="138"/>
      <c r="AY231" s="138"/>
      <c r="AZ231" s="138"/>
      <c r="BA231" s="138"/>
      <c r="BB231" s="138"/>
      <c r="BC231" s="138"/>
      <c r="BD231" s="138"/>
      <c r="BE231" s="138"/>
      <c r="BF231" s="138"/>
      <c r="BG231" s="138"/>
      <c r="BH231" s="138"/>
      <c r="BI231" s="138"/>
      <c r="BJ231" s="138"/>
      <c r="BK231" s="138"/>
      <c r="BL231" s="138"/>
      <c r="BM231" s="138"/>
      <c r="BN231" s="138"/>
      <c r="BO231" s="138"/>
      <c r="BP231" s="138"/>
      <c r="BQ231" s="138"/>
      <c r="BR231" s="138"/>
      <c r="BS231" s="138"/>
      <c r="BT231" s="138"/>
      <c r="BU231" s="138"/>
      <c r="BV231" s="138"/>
      <c r="BW231" s="138"/>
      <c r="BX231" s="138"/>
      <c r="BY231" s="138"/>
      <c r="BZ231" s="138"/>
      <c r="CA231" s="138"/>
      <c r="CB231" s="138"/>
      <c r="CC231" s="138"/>
      <c r="CD231" s="138"/>
      <c r="CE231" s="138"/>
      <c r="CF231" s="138"/>
      <c r="CG231" s="138"/>
      <c r="CH231" s="138"/>
      <c r="CI231" s="138"/>
      <c r="CJ231" s="138"/>
      <c r="CK231" s="138"/>
      <c r="CL231" s="138"/>
      <c r="CM231" s="138"/>
      <c r="CN231" s="138"/>
      <c r="CO231" s="138"/>
      <c r="CP231" s="138"/>
      <c r="CQ231" s="138"/>
      <c r="CR231" s="138"/>
      <c r="CS231" s="138"/>
      <c r="CT231" s="138"/>
      <c r="CU231" s="138"/>
      <c r="CV231" s="138"/>
      <c r="CW231" s="138"/>
      <c r="CX231" s="138"/>
      <c r="CY231" s="138"/>
      <c r="CZ231" s="138"/>
      <c r="DA231" s="138"/>
      <c r="DB231" s="138"/>
      <c r="DC231" s="138"/>
      <c r="DD231" s="138"/>
      <c r="DE231" s="138"/>
    </row>
    <row r="232" customFormat="false" ht="15.75" hidden="false" customHeight="true" outlineLevel="0" collapsed="false">
      <c r="A232" s="132"/>
      <c r="B232" s="132"/>
      <c r="C232" s="132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35"/>
      <c r="AW232" s="138"/>
      <c r="AX232" s="138"/>
      <c r="AY232" s="138"/>
      <c r="AZ232" s="138"/>
      <c r="BA232" s="138"/>
      <c r="BB232" s="138"/>
      <c r="BC232" s="138"/>
      <c r="BD232" s="138"/>
      <c r="BE232" s="138"/>
      <c r="BF232" s="138"/>
      <c r="BG232" s="138"/>
      <c r="BH232" s="138"/>
      <c r="BI232" s="138"/>
      <c r="BJ232" s="138"/>
      <c r="BK232" s="138"/>
      <c r="BL232" s="138"/>
      <c r="BM232" s="138"/>
      <c r="BN232" s="138"/>
      <c r="BO232" s="138"/>
      <c r="BP232" s="138"/>
      <c r="BQ232" s="138"/>
      <c r="BR232" s="138"/>
      <c r="BS232" s="138"/>
      <c r="BT232" s="138"/>
      <c r="BU232" s="138"/>
      <c r="BV232" s="138"/>
      <c r="BW232" s="138"/>
      <c r="BX232" s="138"/>
      <c r="BY232" s="138"/>
      <c r="BZ232" s="138"/>
      <c r="CA232" s="138"/>
      <c r="CB232" s="138"/>
      <c r="CC232" s="138"/>
      <c r="CD232" s="138"/>
      <c r="CE232" s="138"/>
      <c r="CF232" s="138"/>
      <c r="CG232" s="138"/>
      <c r="CH232" s="138"/>
      <c r="CI232" s="138"/>
      <c r="CJ232" s="138"/>
      <c r="CK232" s="138"/>
      <c r="CL232" s="138"/>
      <c r="CM232" s="138"/>
      <c r="CN232" s="138"/>
      <c r="CO232" s="138"/>
      <c r="CP232" s="138"/>
      <c r="CQ232" s="138"/>
      <c r="CR232" s="138"/>
      <c r="CS232" s="138"/>
      <c r="CT232" s="138"/>
      <c r="CU232" s="138"/>
      <c r="CV232" s="138"/>
      <c r="CW232" s="138"/>
      <c r="CX232" s="138"/>
      <c r="CY232" s="138"/>
      <c r="CZ232" s="138"/>
      <c r="DA232" s="138"/>
      <c r="DB232" s="138"/>
      <c r="DC232" s="138"/>
      <c r="DD232" s="138"/>
      <c r="DE232" s="138"/>
    </row>
    <row r="233" customFormat="false" ht="15.75" hidden="false" customHeight="true" outlineLevel="0" collapsed="false">
      <c r="A233" s="132"/>
      <c r="B233" s="132"/>
      <c r="C233" s="132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35"/>
      <c r="AW233" s="138"/>
      <c r="AX233" s="138"/>
      <c r="AY233" s="138"/>
      <c r="AZ233" s="138"/>
      <c r="BA233" s="138"/>
      <c r="BB233" s="138"/>
      <c r="BC233" s="138"/>
      <c r="BD233" s="138"/>
      <c r="BE233" s="138"/>
      <c r="BF233" s="138"/>
      <c r="BG233" s="138"/>
      <c r="BH233" s="138"/>
      <c r="BI233" s="138"/>
      <c r="BJ233" s="138"/>
      <c r="BK233" s="138"/>
      <c r="BL233" s="138"/>
      <c r="BM233" s="138"/>
      <c r="BN233" s="138"/>
      <c r="BO233" s="138"/>
      <c r="BP233" s="138"/>
      <c r="BQ233" s="138"/>
      <c r="BR233" s="138"/>
      <c r="BS233" s="138"/>
      <c r="BT233" s="138"/>
      <c r="BU233" s="138"/>
      <c r="BV233" s="138"/>
      <c r="BW233" s="138"/>
      <c r="BX233" s="138"/>
      <c r="BY233" s="138"/>
      <c r="BZ233" s="138"/>
      <c r="CA233" s="138"/>
      <c r="CB233" s="138"/>
      <c r="CC233" s="138"/>
      <c r="CD233" s="138"/>
      <c r="CE233" s="138"/>
      <c r="CF233" s="138"/>
      <c r="CG233" s="138"/>
      <c r="CH233" s="138"/>
      <c r="CI233" s="138"/>
      <c r="CJ233" s="138"/>
      <c r="CK233" s="138"/>
      <c r="CL233" s="138"/>
      <c r="CM233" s="138"/>
      <c r="CN233" s="138"/>
      <c r="CO233" s="138"/>
      <c r="CP233" s="138"/>
      <c r="CQ233" s="138"/>
      <c r="CR233" s="138"/>
      <c r="CS233" s="138"/>
      <c r="CT233" s="138"/>
      <c r="CU233" s="138"/>
      <c r="CV233" s="138"/>
      <c r="CW233" s="138"/>
      <c r="CX233" s="138"/>
      <c r="CY233" s="138"/>
      <c r="CZ233" s="138"/>
      <c r="DA233" s="138"/>
      <c r="DB233" s="138"/>
      <c r="DC233" s="138"/>
      <c r="DD233" s="138"/>
      <c r="DE233" s="138"/>
    </row>
    <row r="234" customFormat="false" ht="15.75" hidden="false" customHeight="true" outlineLevel="0" collapsed="false">
      <c r="A234" s="132"/>
      <c r="B234" s="132"/>
      <c r="C234" s="132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35"/>
      <c r="AW234" s="138"/>
      <c r="AX234" s="138"/>
      <c r="AY234" s="138"/>
      <c r="AZ234" s="138"/>
      <c r="BA234" s="138"/>
      <c r="BB234" s="138"/>
      <c r="BC234" s="138"/>
      <c r="BD234" s="138"/>
      <c r="BE234" s="138"/>
      <c r="BF234" s="138"/>
      <c r="BG234" s="138"/>
      <c r="BH234" s="138"/>
      <c r="BI234" s="138"/>
      <c r="BJ234" s="138"/>
      <c r="BK234" s="138"/>
      <c r="BL234" s="138"/>
      <c r="BM234" s="138"/>
      <c r="BN234" s="138"/>
      <c r="BO234" s="138"/>
      <c r="BP234" s="138"/>
      <c r="BQ234" s="138"/>
      <c r="BR234" s="138"/>
      <c r="BS234" s="138"/>
      <c r="BT234" s="138"/>
      <c r="BU234" s="138"/>
      <c r="BV234" s="138"/>
      <c r="BW234" s="138"/>
      <c r="BX234" s="138"/>
      <c r="BY234" s="138"/>
      <c r="BZ234" s="138"/>
      <c r="CA234" s="138"/>
      <c r="CB234" s="138"/>
      <c r="CC234" s="138"/>
      <c r="CD234" s="138"/>
      <c r="CE234" s="138"/>
      <c r="CF234" s="138"/>
      <c r="CG234" s="138"/>
      <c r="CH234" s="138"/>
      <c r="CI234" s="138"/>
      <c r="CJ234" s="138"/>
      <c r="CK234" s="138"/>
      <c r="CL234" s="138"/>
      <c r="CM234" s="138"/>
      <c r="CN234" s="138"/>
      <c r="CO234" s="138"/>
      <c r="CP234" s="138"/>
      <c r="CQ234" s="138"/>
      <c r="CR234" s="138"/>
      <c r="CS234" s="138"/>
      <c r="CT234" s="138"/>
      <c r="CU234" s="138"/>
      <c r="CV234" s="138"/>
      <c r="CW234" s="138"/>
      <c r="CX234" s="138"/>
      <c r="CY234" s="138"/>
      <c r="CZ234" s="138"/>
      <c r="DA234" s="138"/>
      <c r="DB234" s="138"/>
      <c r="DC234" s="138"/>
      <c r="DD234" s="138"/>
      <c r="DE234" s="138"/>
    </row>
    <row r="235" customFormat="false" ht="15.75" hidden="false" customHeight="true" outlineLevel="0" collapsed="false">
      <c r="A235" s="132"/>
      <c r="B235" s="132"/>
      <c r="C235" s="132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35"/>
      <c r="AW235" s="138"/>
      <c r="AX235" s="138"/>
      <c r="AY235" s="138"/>
      <c r="AZ235" s="138"/>
      <c r="BA235" s="138"/>
      <c r="BB235" s="138"/>
      <c r="BC235" s="138"/>
      <c r="BD235" s="138"/>
      <c r="BE235" s="138"/>
      <c r="BF235" s="138"/>
      <c r="BG235" s="138"/>
      <c r="BH235" s="138"/>
      <c r="BI235" s="138"/>
      <c r="BJ235" s="138"/>
      <c r="BK235" s="138"/>
      <c r="BL235" s="138"/>
      <c r="BM235" s="138"/>
      <c r="BN235" s="138"/>
      <c r="BO235" s="138"/>
      <c r="BP235" s="138"/>
      <c r="BQ235" s="138"/>
      <c r="BR235" s="138"/>
      <c r="BS235" s="138"/>
      <c r="BT235" s="138"/>
      <c r="BU235" s="138"/>
      <c r="BV235" s="138"/>
      <c r="BW235" s="138"/>
      <c r="BX235" s="138"/>
      <c r="BY235" s="138"/>
      <c r="BZ235" s="138"/>
      <c r="CA235" s="138"/>
      <c r="CB235" s="138"/>
      <c r="CC235" s="138"/>
      <c r="CD235" s="138"/>
      <c r="CE235" s="138"/>
      <c r="CF235" s="138"/>
      <c r="CG235" s="138"/>
      <c r="CH235" s="138"/>
      <c r="CI235" s="138"/>
      <c r="CJ235" s="138"/>
      <c r="CK235" s="138"/>
      <c r="CL235" s="138"/>
      <c r="CM235" s="138"/>
      <c r="CN235" s="138"/>
      <c r="CO235" s="138"/>
      <c r="CP235" s="138"/>
      <c r="CQ235" s="138"/>
      <c r="CR235" s="138"/>
      <c r="CS235" s="138"/>
      <c r="CT235" s="138"/>
      <c r="CU235" s="138"/>
      <c r="CV235" s="138"/>
      <c r="CW235" s="138"/>
      <c r="CX235" s="138"/>
      <c r="CY235" s="138"/>
      <c r="CZ235" s="138"/>
      <c r="DA235" s="138"/>
      <c r="DB235" s="138"/>
      <c r="DC235" s="138"/>
      <c r="DD235" s="138"/>
      <c r="DE235" s="138"/>
    </row>
    <row r="236" customFormat="false" ht="15.75" hidden="false" customHeight="true" outlineLevel="0" collapsed="false">
      <c r="A236" s="132"/>
      <c r="B236" s="132"/>
      <c r="C236" s="132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/>
      <c r="AG236" s="153"/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  <c r="AU236" s="153"/>
      <c r="AV236" s="135"/>
      <c r="AW236" s="138"/>
      <c r="AX236" s="138"/>
      <c r="AY236" s="138"/>
      <c r="AZ236" s="138"/>
      <c r="BA236" s="138"/>
      <c r="BB236" s="138"/>
      <c r="BC236" s="138"/>
      <c r="BD236" s="138"/>
      <c r="BE236" s="138"/>
      <c r="BF236" s="138"/>
      <c r="BG236" s="138"/>
      <c r="BH236" s="138"/>
      <c r="BI236" s="138"/>
      <c r="BJ236" s="138"/>
      <c r="BK236" s="138"/>
      <c r="BL236" s="138"/>
      <c r="BM236" s="138"/>
      <c r="BN236" s="138"/>
      <c r="BO236" s="138"/>
      <c r="BP236" s="138"/>
      <c r="BQ236" s="138"/>
      <c r="BR236" s="138"/>
      <c r="BS236" s="138"/>
      <c r="BT236" s="138"/>
      <c r="BU236" s="138"/>
      <c r="BV236" s="138"/>
      <c r="BW236" s="138"/>
      <c r="BX236" s="138"/>
      <c r="BY236" s="138"/>
      <c r="BZ236" s="138"/>
      <c r="CA236" s="138"/>
      <c r="CB236" s="138"/>
      <c r="CC236" s="138"/>
      <c r="CD236" s="138"/>
      <c r="CE236" s="138"/>
      <c r="CF236" s="138"/>
      <c r="CG236" s="138"/>
      <c r="CH236" s="138"/>
      <c r="CI236" s="138"/>
      <c r="CJ236" s="138"/>
      <c r="CK236" s="138"/>
      <c r="CL236" s="138"/>
      <c r="CM236" s="138"/>
      <c r="CN236" s="138"/>
      <c r="CO236" s="138"/>
      <c r="CP236" s="138"/>
      <c r="CQ236" s="138"/>
      <c r="CR236" s="138"/>
      <c r="CS236" s="138"/>
      <c r="CT236" s="138"/>
      <c r="CU236" s="138"/>
      <c r="CV236" s="138"/>
      <c r="CW236" s="138"/>
      <c r="CX236" s="138"/>
      <c r="CY236" s="138"/>
      <c r="CZ236" s="138"/>
      <c r="DA236" s="138"/>
      <c r="DB236" s="138"/>
      <c r="DC236" s="138"/>
      <c r="DD236" s="138"/>
      <c r="DE236" s="138"/>
    </row>
    <row r="237" customFormat="false" ht="15.75" hidden="false" customHeight="true" outlineLevel="0" collapsed="false">
      <c r="A237" s="132"/>
      <c r="B237" s="132"/>
      <c r="C237" s="132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  <c r="AC237" s="153"/>
      <c r="AD237" s="153"/>
      <c r="AE237" s="153"/>
      <c r="AF237" s="153"/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  <c r="AU237" s="153"/>
      <c r="AV237" s="135"/>
      <c r="AW237" s="138"/>
      <c r="AX237" s="138"/>
      <c r="AY237" s="138"/>
      <c r="AZ237" s="138"/>
      <c r="BA237" s="138"/>
      <c r="BB237" s="138"/>
      <c r="BC237" s="138"/>
      <c r="BD237" s="138"/>
      <c r="BE237" s="138"/>
      <c r="BF237" s="138"/>
      <c r="BG237" s="138"/>
      <c r="BH237" s="138"/>
      <c r="BI237" s="138"/>
      <c r="BJ237" s="138"/>
      <c r="BK237" s="138"/>
      <c r="BL237" s="138"/>
      <c r="BM237" s="138"/>
      <c r="BN237" s="138"/>
      <c r="BO237" s="138"/>
      <c r="BP237" s="138"/>
      <c r="BQ237" s="138"/>
      <c r="BR237" s="138"/>
      <c r="BS237" s="138"/>
      <c r="BT237" s="138"/>
      <c r="BU237" s="138"/>
      <c r="BV237" s="138"/>
      <c r="BW237" s="138"/>
      <c r="BX237" s="138"/>
      <c r="BY237" s="138"/>
      <c r="BZ237" s="138"/>
      <c r="CA237" s="138"/>
      <c r="CB237" s="138"/>
      <c r="CC237" s="138"/>
      <c r="CD237" s="138"/>
      <c r="CE237" s="138"/>
      <c r="CF237" s="138"/>
      <c r="CG237" s="138"/>
      <c r="CH237" s="138"/>
      <c r="CI237" s="138"/>
      <c r="CJ237" s="138"/>
      <c r="CK237" s="138"/>
      <c r="CL237" s="138"/>
      <c r="CM237" s="138"/>
      <c r="CN237" s="138"/>
      <c r="CO237" s="138"/>
      <c r="CP237" s="138"/>
      <c r="CQ237" s="138"/>
      <c r="CR237" s="138"/>
      <c r="CS237" s="138"/>
      <c r="CT237" s="138"/>
      <c r="CU237" s="138"/>
      <c r="CV237" s="138"/>
      <c r="CW237" s="138"/>
      <c r="CX237" s="138"/>
      <c r="CY237" s="138"/>
      <c r="CZ237" s="138"/>
      <c r="DA237" s="138"/>
      <c r="DB237" s="138"/>
      <c r="DC237" s="138"/>
      <c r="DD237" s="138"/>
      <c r="DE237" s="138"/>
    </row>
    <row r="238" customFormat="false" ht="15.75" hidden="false" customHeight="true" outlineLevel="0" collapsed="false">
      <c r="A238" s="132"/>
      <c r="B238" s="132"/>
      <c r="C238" s="132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  <c r="AC238" s="153"/>
      <c r="AD238" s="153"/>
      <c r="AE238" s="153"/>
      <c r="AF238" s="153"/>
      <c r="AG238" s="153"/>
      <c r="AH238" s="153"/>
      <c r="AI238" s="153"/>
      <c r="AJ238" s="153"/>
      <c r="AK238" s="153"/>
      <c r="AL238" s="153"/>
      <c r="AM238" s="153"/>
      <c r="AN238" s="153"/>
      <c r="AO238" s="153"/>
      <c r="AP238" s="153"/>
      <c r="AQ238" s="153"/>
      <c r="AR238" s="153"/>
      <c r="AS238" s="153"/>
      <c r="AT238" s="153"/>
      <c r="AU238" s="153"/>
      <c r="AV238" s="135"/>
      <c r="AW238" s="138"/>
      <c r="AX238" s="138"/>
      <c r="AY238" s="138"/>
      <c r="AZ238" s="138"/>
      <c r="BA238" s="138"/>
      <c r="BB238" s="138"/>
      <c r="BC238" s="138"/>
      <c r="BD238" s="138"/>
      <c r="BE238" s="138"/>
      <c r="BF238" s="138"/>
      <c r="BG238" s="138"/>
      <c r="BH238" s="138"/>
      <c r="BI238" s="138"/>
      <c r="BJ238" s="138"/>
      <c r="BK238" s="138"/>
      <c r="BL238" s="138"/>
      <c r="BM238" s="138"/>
      <c r="BN238" s="138"/>
      <c r="BO238" s="138"/>
      <c r="BP238" s="138"/>
      <c r="BQ238" s="138"/>
      <c r="BR238" s="138"/>
      <c r="BS238" s="138"/>
      <c r="BT238" s="138"/>
      <c r="BU238" s="138"/>
      <c r="BV238" s="138"/>
      <c r="BW238" s="138"/>
      <c r="BX238" s="138"/>
      <c r="BY238" s="138"/>
      <c r="BZ238" s="138"/>
      <c r="CA238" s="138"/>
      <c r="CB238" s="138"/>
      <c r="CC238" s="138"/>
      <c r="CD238" s="138"/>
      <c r="CE238" s="138"/>
      <c r="CF238" s="138"/>
      <c r="CG238" s="138"/>
      <c r="CH238" s="138"/>
      <c r="CI238" s="138"/>
      <c r="CJ238" s="138"/>
      <c r="CK238" s="138"/>
      <c r="CL238" s="138"/>
      <c r="CM238" s="138"/>
      <c r="CN238" s="138"/>
      <c r="CO238" s="138"/>
      <c r="CP238" s="138"/>
      <c r="CQ238" s="138"/>
      <c r="CR238" s="138"/>
      <c r="CS238" s="138"/>
      <c r="CT238" s="138"/>
      <c r="CU238" s="138"/>
      <c r="CV238" s="138"/>
      <c r="CW238" s="138"/>
      <c r="CX238" s="138"/>
      <c r="CY238" s="138"/>
      <c r="CZ238" s="138"/>
      <c r="DA238" s="138"/>
      <c r="DB238" s="138"/>
      <c r="DC238" s="138"/>
      <c r="DD238" s="138"/>
      <c r="DE238" s="138"/>
    </row>
    <row r="239" customFormat="false" ht="15.75" hidden="false" customHeight="true" outlineLevel="0" collapsed="false">
      <c r="A239" s="132"/>
      <c r="B239" s="132"/>
      <c r="C239" s="132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3"/>
      <c r="AJ239" s="153"/>
      <c r="AK239" s="153"/>
      <c r="AL239" s="153"/>
      <c r="AM239" s="153"/>
      <c r="AN239" s="153"/>
      <c r="AO239" s="153"/>
      <c r="AP239" s="153"/>
      <c r="AQ239" s="153"/>
      <c r="AR239" s="153"/>
      <c r="AS239" s="153"/>
      <c r="AT239" s="153"/>
      <c r="AU239" s="153"/>
      <c r="AV239" s="135"/>
      <c r="AW239" s="138"/>
      <c r="AX239" s="138"/>
      <c r="AY239" s="138"/>
      <c r="AZ239" s="138"/>
      <c r="BA239" s="138"/>
      <c r="BB239" s="138"/>
      <c r="BC239" s="138"/>
      <c r="BD239" s="138"/>
      <c r="BE239" s="138"/>
      <c r="BF239" s="138"/>
      <c r="BG239" s="138"/>
      <c r="BH239" s="138"/>
      <c r="BI239" s="138"/>
      <c r="BJ239" s="138"/>
      <c r="BK239" s="138"/>
      <c r="BL239" s="138"/>
      <c r="BM239" s="138"/>
      <c r="BN239" s="138"/>
      <c r="BO239" s="138"/>
      <c r="BP239" s="138"/>
      <c r="BQ239" s="138"/>
      <c r="BR239" s="138"/>
      <c r="BS239" s="138"/>
      <c r="BT239" s="138"/>
      <c r="BU239" s="138"/>
      <c r="BV239" s="138"/>
      <c r="BW239" s="138"/>
      <c r="BX239" s="138"/>
      <c r="BY239" s="138"/>
      <c r="BZ239" s="138"/>
      <c r="CA239" s="138"/>
      <c r="CB239" s="138"/>
      <c r="CC239" s="138"/>
      <c r="CD239" s="138"/>
      <c r="CE239" s="138"/>
      <c r="CF239" s="138"/>
      <c r="CG239" s="138"/>
      <c r="CH239" s="138"/>
      <c r="CI239" s="138"/>
      <c r="CJ239" s="138"/>
      <c r="CK239" s="138"/>
      <c r="CL239" s="138"/>
      <c r="CM239" s="138"/>
      <c r="CN239" s="138"/>
      <c r="CO239" s="138"/>
      <c r="CP239" s="138"/>
      <c r="CQ239" s="138"/>
      <c r="CR239" s="138"/>
      <c r="CS239" s="138"/>
      <c r="CT239" s="138"/>
      <c r="CU239" s="138"/>
      <c r="CV239" s="138"/>
      <c r="CW239" s="138"/>
      <c r="CX239" s="138"/>
      <c r="CY239" s="138"/>
      <c r="CZ239" s="138"/>
      <c r="DA239" s="138"/>
      <c r="DB239" s="138"/>
      <c r="DC239" s="138"/>
      <c r="DD239" s="138"/>
      <c r="DE239" s="138"/>
    </row>
    <row r="240" customFormat="false" ht="15.75" hidden="false" customHeight="true" outlineLevel="0" collapsed="false">
      <c r="A240" s="132"/>
      <c r="B240" s="132"/>
      <c r="C240" s="132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35"/>
      <c r="AW240" s="138"/>
      <c r="AX240" s="138"/>
      <c r="AY240" s="138"/>
      <c r="AZ240" s="138"/>
      <c r="BA240" s="138"/>
      <c r="BB240" s="138"/>
      <c r="BC240" s="138"/>
      <c r="BD240" s="138"/>
      <c r="BE240" s="138"/>
      <c r="BF240" s="138"/>
      <c r="BG240" s="138"/>
      <c r="BH240" s="138"/>
      <c r="BI240" s="138"/>
      <c r="BJ240" s="138"/>
      <c r="BK240" s="138"/>
      <c r="BL240" s="138"/>
      <c r="BM240" s="138"/>
      <c r="BN240" s="138"/>
      <c r="BO240" s="138"/>
      <c r="BP240" s="138"/>
      <c r="BQ240" s="138"/>
      <c r="BR240" s="138"/>
      <c r="BS240" s="138"/>
      <c r="BT240" s="138"/>
      <c r="BU240" s="138"/>
      <c r="BV240" s="138"/>
      <c r="BW240" s="138"/>
      <c r="BX240" s="138"/>
      <c r="BY240" s="138"/>
      <c r="BZ240" s="138"/>
      <c r="CA240" s="138"/>
      <c r="CB240" s="138"/>
      <c r="CC240" s="138"/>
      <c r="CD240" s="138"/>
      <c r="CE240" s="138"/>
      <c r="CF240" s="138"/>
      <c r="CG240" s="138"/>
      <c r="CH240" s="138"/>
      <c r="CI240" s="138"/>
      <c r="CJ240" s="138"/>
      <c r="CK240" s="138"/>
      <c r="CL240" s="138"/>
      <c r="CM240" s="138"/>
      <c r="CN240" s="138"/>
      <c r="CO240" s="138"/>
      <c r="CP240" s="138"/>
      <c r="CQ240" s="138"/>
      <c r="CR240" s="138"/>
      <c r="CS240" s="138"/>
      <c r="CT240" s="138"/>
      <c r="CU240" s="138"/>
      <c r="CV240" s="138"/>
      <c r="CW240" s="138"/>
      <c r="CX240" s="138"/>
      <c r="CY240" s="138"/>
      <c r="CZ240" s="138"/>
      <c r="DA240" s="138"/>
      <c r="DB240" s="138"/>
      <c r="DC240" s="138"/>
      <c r="DD240" s="138"/>
      <c r="DE240" s="138"/>
    </row>
    <row r="241" customFormat="false" ht="15.75" hidden="false" customHeight="true" outlineLevel="0" collapsed="false">
      <c r="A241" s="132"/>
      <c r="B241" s="132"/>
      <c r="C241" s="132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35"/>
      <c r="AW241" s="138"/>
      <c r="AX241" s="138"/>
      <c r="AY241" s="138"/>
      <c r="AZ241" s="138"/>
      <c r="BA241" s="138"/>
      <c r="BB241" s="138"/>
      <c r="BC241" s="138"/>
      <c r="BD241" s="138"/>
      <c r="BE241" s="138"/>
      <c r="BF241" s="138"/>
      <c r="BG241" s="138"/>
      <c r="BH241" s="138"/>
      <c r="BI241" s="138"/>
      <c r="BJ241" s="138"/>
      <c r="BK241" s="138"/>
      <c r="BL241" s="138"/>
      <c r="BM241" s="138"/>
      <c r="BN241" s="138"/>
      <c r="BO241" s="138"/>
      <c r="BP241" s="138"/>
      <c r="BQ241" s="138"/>
      <c r="BR241" s="138"/>
      <c r="BS241" s="138"/>
      <c r="BT241" s="138"/>
      <c r="BU241" s="138"/>
      <c r="BV241" s="138"/>
      <c r="BW241" s="138"/>
      <c r="BX241" s="138"/>
      <c r="BY241" s="138"/>
      <c r="BZ241" s="138"/>
      <c r="CA241" s="138"/>
      <c r="CB241" s="138"/>
      <c r="CC241" s="138"/>
      <c r="CD241" s="138"/>
      <c r="CE241" s="138"/>
      <c r="CF241" s="138"/>
      <c r="CG241" s="138"/>
      <c r="CH241" s="138"/>
      <c r="CI241" s="138"/>
      <c r="CJ241" s="138"/>
      <c r="CK241" s="138"/>
      <c r="CL241" s="138"/>
      <c r="CM241" s="138"/>
      <c r="CN241" s="138"/>
      <c r="CO241" s="138"/>
      <c r="CP241" s="138"/>
      <c r="CQ241" s="138"/>
      <c r="CR241" s="138"/>
      <c r="CS241" s="138"/>
      <c r="CT241" s="138"/>
      <c r="CU241" s="138"/>
      <c r="CV241" s="138"/>
      <c r="CW241" s="138"/>
      <c r="CX241" s="138"/>
      <c r="CY241" s="138"/>
      <c r="CZ241" s="138"/>
      <c r="DA241" s="138"/>
      <c r="DB241" s="138"/>
      <c r="DC241" s="138"/>
      <c r="DD241" s="138"/>
      <c r="DE241" s="138"/>
    </row>
    <row r="242" customFormat="false" ht="15.75" hidden="false" customHeight="true" outlineLevel="0" collapsed="false">
      <c r="A242" s="132"/>
      <c r="B242" s="132"/>
      <c r="C242" s="132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35"/>
      <c r="AW242" s="138"/>
      <c r="AX242" s="138"/>
      <c r="AY242" s="138"/>
      <c r="AZ242" s="138"/>
      <c r="BA242" s="138"/>
      <c r="BB242" s="138"/>
      <c r="BC242" s="138"/>
      <c r="BD242" s="138"/>
      <c r="BE242" s="138"/>
      <c r="BF242" s="138"/>
      <c r="BG242" s="138"/>
      <c r="BH242" s="138"/>
      <c r="BI242" s="138"/>
      <c r="BJ242" s="138"/>
      <c r="BK242" s="138"/>
      <c r="BL242" s="138"/>
      <c r="BM242" s="138"/>
      <c r="BN242" s="138"/>
      <c r="BO242" s="138"/>
      <c r="BP242" s="138"/>
      <c r="BQ242" s="138"/>
      <c r="BR242" s="138"/>
      <c r="BS242" s="138"/>
      <c r="BT242" s="138"/>
      <c r="BU242" s="138"/>
      <c r="BV242" s="138"/>
      <c r="BW242" s="138"/>
      <c r="BX242" s="138"/>
      <c r="BY242" s="138"/>
      <c r="BZ242" s="138"/>
      <c r="CA242" s="138"/>
      <c r="CB242" s="138"/>
      <c r="CC242" s="138"/>
      <c r="CD242" s="138"/>
      <c r="CE242" s="138"/>
      <c r="CF242" s="138"/>
      <c r="CG242" s="138"/>
      <c r="CH242" s="138"/>
      <c r="CI242" s="138"/>
      <c r="CJ242" s="138"/>
      <c r="CK242" s="138"/>
      <c r="CL242" s="138"/>
      <c r="CM242" s="138"/>
      <c r="CN242" s="138"/>
      <c r="CO242" s="138"/>
      <c r="CP242" s="138"/>
      <c r="CQ242" s="138"/>
      <c r="CR242" s="138"/>
      <c r="CS242" s="138"/>
      <c r="CT242" s="138"/>
      <c r="CU242" s="138"/>
      <c r="CV242" s="138"/>
      <c r="CW242" s="138"/>
      <c r="CX242" s="138"/>
      <c r="CY242" s="138"/>
      <c r="CZ242" s="138"/>
      <c r="DA242" s="138"/>
      <c r="DB242" s="138"/>
      <c r="DC242" s="138"/>
      <c r="DD242" s="138"/>
      <c r="DE242" s="138"/>
    </row>
    <row r="243" customFormat="false" ht="15.75" hidden="false" customHeight="true" outlineLevel="0" collapsed="false">
      <c r="A243" s="132"/>
      <c r="B243" s="132"/>
      <c r="C243" s="132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35"/>
      <c r="AW243" s="138"/>
      <c r="AX243" s="138"/>
      <c r="AY243" s="138"/>
      <c r="AZ243" s="138"/>
      <c r="BA243" s="138"/>
      <c r="BB243" s="138"/>
      <c r="BC243" s="138"/>
      <c r="BD243" s="138"/>
      <c r="BE243" s="138"/>
      <c r="BF243" s="138"/>
      <c r="BG243" s="138"/>
      <c r="BH243" s="138"/>
      <c r="BI243" s="138"/>
      <c r="BJ243" s="138"/>
      <c r="BK243" s="138"/>
      <c r="BL243" s="138"/>
      <c r="BM243" s="138"/>
      <c r="BN243" s="138"/>
      <c r="BO243" s="138"/>
      <c r="BP243" s="138"/>
      <c r="BQ243" s="138"/>
      <c r="BR243" s="138"/>
      <c r="BS243" s="138"/>
      <c r="BT243" s="138"/>
      <c r="BU243" s="138"/>
      <c r="BV243" s="138"/>
      <c r="BW243" s="138"/>
      <c r="BX243" s="138"/>
      <c r="BY243" s="138"/>
      <c r="BZ243" s="138"/>
      <c r="CA243" s="138"/>
      <c r="CB243" s="138"/>
      <c r="CC243" s="138"/>
      <c r="CD243" s="138"/>
      <c r="CE243" s="138"/>
      <c r="CF243" s="138"/>
      <c r="CG243" s="138"/>
      <c r="CH243" s="138"/>
      <c r="CI243" s="138"/>
      <c r="CJ243" s="138"/>
      <c r="CK243" s="138"/>
      <c r="CL243" s="138"/>
      <c r="CM243" s="138"/>
      <c r="CN243" s="138"/>
      <c r="CO243" s="138"/>
      <c r="CP243" s="138"/>
      <c r="CQ243" s="138"/>
      <c r="CR243" s="138"/>
      <c r="CS243" s="138"/>
      <c r="CT243" s="138"/>
      <c r="CU243" s="138"/>
      <c r="CV243" s="138"/>
      <c r="CW243" s="138"/>
      <c r="CX243" s="138"/>
      <c r="CY243" s="138"/>
      <c r="CZ243" s="138"/>
      <c r="DA243" s="138"/>
      <c r="DB243" s="138"/>
      <c r="DC243" s="138"/>
      <c r="DD243" s="138"/>
      <c r="DE243" s="138"/>
    </row>
    <row r="244" customFormat="false" ht="15.75" hidden="false" customHeight="true" outlineLevel="0" collapsed="false">
      <c r="A244" s="132"/>
      <c r="B244" s="132"/>
      <c r="C244" s="132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35"/>
      <c r="AW244" s="138"/>
      <c r="AX244" s="138"/>
      <c r="AY244" s="138"/>
      <c r="AZ244" s="138"/>
      <c r="BA244" s="138"/>
      <c r="BB244" s="138"/>
      <c r="BC244" s="138"/>
      <c r="BD244" s="138"/>
      <c r="BE244" s="138"/>
      <c r="BF244" s="138"/>
      <c r="BG244" s="138"/>
      <c r="BH244" s="138"/>
      <c r="BI244" s="138"/>
      <c r="BJ244" s="138"/>
      <c r="BK244" s="138"/>
      <c r="BL244" s="138"/>
      <c r="BM244" s="138"/>
      <c r="BN244" s="138"/>
      <c r="BO244" s="138"/>
      <c r="BP244" s="138"/>
      <c r="BQ244" s="138"/>
      <c r="BR244" s="138"/>
      <c r="BS244" s="138"/>
      <c r="BT244" s="138"/>
      <c r="BU244" s="138"/>
      <c r="BV244" s="138"/>
      <c r="BW244" s="138"/>
      <c r="BX244" s="138"/>
      <c r="BY244" s="138"/>
      <c r="BZ244" s="138"/>
      <c r="CA244" s="138"/>
      <c r="CB244" s="138"/>
      <c r="CC244" s="138"/>
      <c r="CD244" s="138"/>
      <c r="CE244" s="138"/>
      <c r="CF244" s="138"/>
      <c r="CG244" s="138"/>
      <c r="CH244" s="138"/>
      <c r="CI244" s="138"/>
      <c r="CJ244" s="138"/>
      <c r="CK244" s="138"/>
      <c r="CL244" s="138"/>
      <c r="CM244" s="138"/>
      <c r="CN244" s="138"/>
      <c r="CO244" s="138"/>
      <c r="CP244" s="138"/>
      <c r="CQ244" s="138"/>
      <c r="CR244" s="138"/>
      <c r="CS244" s="138"/>
      <c r="CT244" s="138"/>
      <c r="CU244" s="138"/>
      <c r="CV244" s="138"/>
      <c r="CW244" s="138"/>
      <c r="CX244" s="138"/>
      <c r="CY244" s="138"/>
      <c r="CZ244" s="138"/>
      <c r="DA244" s="138"/>
      <c r="DB244" s="138"/>
      <c r="DC244" s="138"/>
      <c r="DD244" s="138"/>
      <c r="DE244" s="138"/>
    </row>
    <row r="245" customFormat="false" ht="15.75" hidden="false" customHeight="true" outlineLevel="0" collapsed="false">
      <c r="A245" s="132"/>
      <c r="B245" s="132"/>
      <c r="C245" s="132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35"/>
      <c r="AW245" s="138"/>
      <c r="AX245" s="138"/>
      <c r="AY245" s="138"/>
      <c r="AZ245" s="138"/>
      <c r="BA245" s="138"/>
      <c r="BB245" s="138"/>
      <c r="BC245" s="138"/>
      <c r="BD245" s="138"/>
      <c r="BE245" s="138"/>
      <c r="BF245" s="138"/>
      <c r="BG245" s="138"/>
      <c r="BH245" s="138"/>
      <c r="BI245" s="138"/>
      <c r="BJ245" s="138"/>
      <c r="BK245" s="138"/>
      <c r="BL245" s="138"/>
      <c r="BM245" s="138"/>
      <c r="BN245" s="138"/>
      <c r="BO245" s="138"/>
      <c r="BP245" s="138"/>
      <c r="BQ245" s="138"/>
      <c r="BR245" s="138"/>
      <c r="BS245" s="138"/>
      <c r="BT245" s="138"/>
      <c r="BU245" s="138"/>
      <c r="BV245" s="138"/>
      <c r="BW245" s="138"/>
      <c r="BX245" s="138"/>
      <c r="BY245" s="138"/>
      <c r="BZ245" s="138"/>
      <c r="CA245" s="138"/>
      <c r="CB245" s="138"/>
      <c r="CC245" s="138"/>
      <c r="CD245" s="138"/>
      <c r="CE245" s="138"/>
      <c r="CF245" s="138"/>
      <c r="CG245" s="138"/>
      <c r="CH245" s="138"/>
      <c r="CI245" s="138"/>
      <c r="CJ245" s="138"/>
      <c r="CK245" s="138"/>
      <c r="CL245" s="138"/>
      <c r="CM245" s="138"/>
      <c r="CN245" s="138"/>
      <c r="CO245" s="138"/>
      <c r="CP245" s="138"/>
      <c r="CQ245" s="138"/>
      <c r="CR245" s="138"/>
      <c r="CS245" s="138"/>
      <c r="CT245" s="138"/>
      <c r="CU245" s="138"/>
      <c r="CV245" s="138"/>
      <c r="CW245" s="138"/>
      <c r="CX245" s="138"/>
      <c r="CY245" s="138"/>
      <c r="CZ245" s="138"/>
      <c r="DA245" s="138"/>
      <c r="DB245" s="138"/>
      <c r="DC245" s="138"/>
      <c r="DD245" s="138"/>
      <c r="DE245" s="138"/>
    </row>
    <row r="246" customFormat="false" ht="15.75" hidden="false" customHeight="true" outlineLevel="0" collapsed="false">
      <c r="A246" s="132"/>
      <c r="B246" s="132"/>
      <c r="C246" s="132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35"/>
      <c r="AW246" s="138"/>
      <c r="AX246" s="138"/>
      <c r="AY246" s="138"/>
      <c r="AZ246" s="138"/>
      <c r="BA246" s="138"/>
      <c r="BB246" s="138"/>
      <c r="BC246" s="138"/>
      <c r="BD246" s="138"/>
      <c r="BE246" s="138"/>
      <c r="BF246" s="138"/>
      <c r="BG246" s="138"/>
      <c r="BH246" s="138"/>
      <c r="BI246" s="138"/>
      <c r="BJ246" s="138"/>
      <c r="BK246" s="138"/>
      <c r="BL246" s="138"/>
      <c r="BM246" s="138"/>
      <c r="BN246" s="138"/>
      <c r="BO246" s="138"/>
      <c r="BP246" s="138"/>
      <c r="BQ246" s="138"/>
      <c r="BR246" s="138"/>
      <c r="BS246" s="138"/>
      <c r="BT246" s="138"/>
      <c r="BU246" s="138"/>
      <c r="BV246" s="138"/>
      <c r="BW246" s="138"/>
      <c r="BX246" s="138"/>
      <c r="BY246" s="138"/>
      <c r="BZ246" s="138"/>
      <c r="CA246" s="138"/>
      <c r="CB246" s="138"/>
      <c r="CC246" s="138"/>
      <c r="CD246" s="138"/>
      <c r="CE246" s="138"/>
      <c r="CF246" s="138"/>
      <c r="CG246" s="138"/>
      <c r="CH246" s="138"/>
      <c r="CI246" s="138"/>
      <c r="CJ246" s="138"/>
      <c r="CK246" s="138"/>
      <c r="CL246" s="138"/>
      <c r="CM246" s="138"/>
      <c r="CN246" s="138"/>
      <c r="CO246" s="138"/>
      <c r="CP246" s="138"/>
      <c r="CQ246" s="138"/>
      <c r="CR246" s="138"/>
      <c r="CS246" s="138"/>
      <c r="CT246" s="138"/>
      <c r="CU246" s="138"/>
      <c r="CV246" s="138"/>
      <c r="CW246" s="138"/>
      <c r="CX246" s="138"/>
      <c r="CY246" s="138"/>
      <c r="CZ246" s="138"/>
      <c r="DA246" s="138"/>
      <c r="DB246" s="138"/>
      <c r="DC246" s="138"/>
      <c r="DD246" s="138"/>
      <c r="DE246" s="138"/>
    </row>
    <row r="247" customFormat="false" ht="15.75" hidden="false" customHeight="true" outlineLevel="0" collapsed="false">
      <c r="A247" s="132"/>
      <c r="B247" s="132"/>
      <c r="C247" s="132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35"/>
      <c r="AW247" s="138"/>
      <c r="AX247" s="138"/>
      <c r="AY247" s="138"/>
      <c r="AZ247" s="138"/>
      <c r="BA247" s="138"/>
      <c r="BB247" s="138"/>
      <c r="BC247" s="138"/>
      <c r="BD247" s="138"/>
      <c r="BE247" s="138"/>
      <c r="BF247" s="138"/>
      <c r="BG247" s="138"/>
      <c r="BH247" s="138"/>
      <c r="BI247" s="138"/>
      <c r="BJ247" s="138"/>
      <c r="BK247" s="138"/>
      <c r="BL247" s="138"/>
      <c r="BM247" s="138"/>
      <c r="BN247" s="138"/>
      <c r="BO247" s="138"/>
      <c r="BP247" s="138"/>
      <c r="BQ247" s="138"/>
      <c r="BR247" s="138"/>
      <c r="BS247" s="138"/>
      <c r="BT247" s="138"/>
      <c r="BU247" s="138"/>
      <c r="BV247" s="138"/>
      <c r="BW247" s="138"/>
      <c r="BX247" s="138"/>
      <c r="BY247" s="138"/>
      <c r="BZ247" s="138"/>
      <c r="CA247" s="138"/>
      <c r="CB247" s="138"/>
      <c r="CC247" s="138"/>
      <c r="CD247" s="138"/>
      <c r="CE247" s="138"/>
      <c r="CF247" s="138"/>
      <c r="CG247" s="138"/>
      <c r="CH247" s="138"/>
      <c r="CI247" s="138"/>
      <c r="CJ247" s="138"/>
      <c r="CK247" s="138"/>
      <c r="CL247" s="138"/>
      <c r="CM247" s="138"/>
      <c r="CN247" s="138"/>
      <c r="CO247" s="138"/>
      <c r="CP247" s="138"/>
      <c r="CQ247" s="138"/>
      <c r="CR247" s="138"/>
      <c r="CS247" s="138"/>
      <c r="CT247" s="138"/>
      <c r="CU247" s="138"/>
      <c r="CV247" s="138"/>
      <c r="CW247" s="138"/>
      <c r="CX247" s="138"/>
      <c r="CY247" s="138"/>
      <c r="CZ247" s="138"/>
      <c r="DA247" s="138"/>
      <c r="DB247" s="138"/>
      <c r="DC247" s="138"/>
      <c r="DD247" s="138"/>
      <c r="DE247" s="138"/>
    </row>
    <row r="248" customFormat="false" ht="15.75" hidden="false" customHeight="true" outlineLevel="0" collapsed="false">
      <c r="A248" s="132"/>
      <c r="B248" s="132"/>
      <c r="C248" s="132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35"/>
      <c r="AW248" s="138"/>
      <c r="AX248" s="138"/>
      <c r="AY248" s="138"/>
      <c r="AZ248" s="138"/>
      <c r="BA248" s="138"/>
      <c r="BB248" s="138"/>
      <c r="BC248" s="138"/>
      <c r="BD248" s="138"/>
      <c r="BE248" s="138"/>
      <c r="BF248" s="138"/>
      <c r="BG248" s="138"/>
      <c r="BH248" s="138"/>
      <c r="BI248" s="138"/>
      <c r="BJ248" s="138"/>
      <c r="BK248" s="138"/>
      <c r="BL248" s="138"/>
      <c r="BM248" s="138"/>
      <c r="BN248" s="138"/>
      <c r="BO248" s="138"/>
      <c r="BP248" s="138"/>
      <c r="BQ248" s="138"/>
      <c r="BR248" s="138"/>
      <c r="BS248" s="138"/>
      <c r="BT248" s="138"/>
      <c r="BU248" s="138"/>
      <c r="BV248" s="138"/>
      <c r="BW248" s="138"/>
      <c r="BX248" s="138"/>
      <c r="BY248" s="138"/>
      <c r="BZ248" s="138"/>
      <c r="CA248" s="138"/>
      <c r="CB248" s="138"/>
      <c r="CC248" s="138"/>
      <c r="CD248" s="138"/>
      <c r="CE248" s="138"/>
      <c r="CF248" s="138"/>
      <c r="CG248" s="138"/>
      <c r="CH248" s="138"/>
      <c r="CI248" s="138"/>
      <c r="CJ248" s="138"/>
      <c r="CK248" s="138"/>
      <c r="CL248" s="138"/>
      <c r="CM248" s="138"/>
      <c r="CN248" s="138"/>
      <c r="CO248" s="138"/>
      <c r="CP248" s="138"/>
      <c r="CQ248" s="138"/>
      <c r="CR248" s="138"/>
      <c r="CS248" s="138"/>
      <c r="CT248" s="138"/>
      <c r="CU248" s="138"/>
      <c r="CV248" s="138"/>
      <c r="CW248" s="138"/>
      <c r="CX248" s="138"/>
      <c r="CY248" s="138"/>
      <c r="CZ248" s="138"/>
      <c r="DA248" s="138"/>
      <c r="DB248" s="138"/>
      <c r="DC248" s="138"/>
      <c r="DD248" s="138"/>
      <c r="DE248" s="138"/>
    </row>
    <row r="249" customFormat="false" ht="15.75" hidden="false" customHeight="true" outlineLevel="0" collapsed="false">
      <c r="A249" s="132"/>
      <c r="B249" s="132"/>
      <c r="C249" s="132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35"/>
      <c r="AW249" s="138"/>
      <c r="AX249" s="138"/>
      <c r="AY249" s="138"/>
      <c r="AZ249" s="138"/>
      <c r="BA249" s="138"/>
      <c r="BB249" s="138"/>
      <c r="BC249" s="138"/>
      <c r="BD249" s="138"/>
      <c r="BE249" s="138"/>
      <c r="BF249" s="138"/>
      <c r="BG249" s="138"/>
      <c r="BH249" s="138"/>
      <c r="BI249" s="138"/>
      <c r="BJ249" s="138"/>
      <c r="BK249" s="138"/>
      <c r="BL249" s="138"/>
      <c r="BM249" s="138"/>
      <c r="BN249" s="138"/>
      <c r="BO249" s="138"/>
      <c r="BP249" s="138"/>
      <c r="BQ249" s="138"/>
      <c r="BR249" s="138"/>
      <c r="BS249" s="138"/>
      <c r="BT249" s="138"/>
      <c r="BU249" s="138"/>
      <c r="BV249" s="138"/>
      <c r="BW249" s="138"/>
      <c r="BX249" s="138"/>
      <c r="BY249" s="138"/>
      <c r="BZ249" s="138"/>
      <c r="CA249" s="138"/>
      <c r="CB249" s="138"/>
      <c r="CC249" s="138"/>
      <c r="CD249" s="138"/>
      <c r="CE249" s="138"/>
      <c r="CF249" s="138"/>
      <c r="CG249" s="138"/>
      <c r="CH249" s="138"/>
      <c r="CI249" s="138"/>
      <c r="CJ249" s="138"/>
      <c r="CK249" s="138"/>
      <c r="CL249" s="138"/>
      <c r="CM249" s="138"/>
      <c r="CN249" s="138"/>
      <c r="CO249" s="138"/>
      <c r="CP249" s="138"/>
      <c r="CQ249" s="138"/>
      <c r="CR249" s="138"/>
      <c r="CS249" s="138"/>
      <c r="CT249" s="138"/>
      <c r="CU249" s="138"/>
      <c r="CV249" s="138"/>
      <c r="CW249" s="138"/>
      <c r="CX249" s="138"/>
      <c r="CY249" s="138"/>
      <c r="CZ249" s="138"/>
      <c r="DA249" s="138"/>
      <c r="DB249" s="138"/>
      <c r="DC249" s="138"/>
      <c r="DD249" s="138"/>
      <c r="DE249" s="138"/>
    </row>
    <row r="250" customFormat="false" ht="15.75" hidden="false" customHeight="true" outlineLevel="0" collapsed="false">
      <c r="A250" s="132"/>
      <c r="B250" s="132"/>
      <c r="C250" s="132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35"/>
      <c r="AW250" s="138"/>
      <c r="AX250" s="138"/>
      <c r="AY250" s="138"/>
      <c r="AZ250" s="138"/>
      <c r="BA250" s="138"/>
      <c r="BB250" s="138"/>
      <c r="BC250" s="138"/>
      <c r="BD250" s="138"/>
      <c r="BE250" s="138"/>
      <c r="BF250" s="138"/>
      <c r="BG250" s="138"/>
      <c r="BH250" s="138"/>
      <c r="BI250" s="138"/>
      <c r="BJ250" s="138"/>
      <c r="BK250" s="138"/>
      <c r="BL250" s="138"/>
      <c r="BM250" s="138"/>
      <c r="BN250" s="138"/>
      <c r="BO250" s="138"/>
      <c r="BP250" s="138"/>
      <c r="BQ250" s="138"/>
      <c r="BR250" s="138"/>
      <c r="BS250" s="138"/>
      <c r="BT250" s="138"/>
      <c r="BU250" s="138"/>
      <c r="BV250" s="138"/>
      <c r="BW250" s="138"/>
      <c r="BX250" s="138"/>
      <c r="BY250" s="138"/>
      <c r="BZ250" s="138"/>
      <c r="CA250" s="138"/>
      <c r="CB250" s="138"/>
      <c r="CC250" s="138"/>
      <c r="CD250" s="138"/>
      <c r="CE250" s="138"/>
      <c r="CF250" s="138"/>
      <c r="CG250" s="138"/>
      <c r="CH250" s="138"/>
      <c r="CI250" s="138"/>
      <c r="CJ250" s="138"/>
      <c r="CK250" s="138"/>
      <c r="CL250" s="138"/>
      <c r="CM250" s="138"/>
      <c r="CN250" s="138"/>
      <c r="CO250" s="138"/>
      <c r="CP250" s="138"/>
      <c r="CQ250" s="138"/>
      <c r="CR250" s="138"/>
      <c r="CS250" s="138"/>
      <c r="CT250" s="138"/>
      <c r="CU250" s="138"/>
      <c r="CV250" s="138"/>
      <c r="CW250" s="138"/>
      <c r="CX250" s="138"/>
      <c r="CY250" s="138"/>
      <c r="CZ250" s="138"/>
      <c r="DA250" s="138"/>
      <c r="DB250" s="138"/>
      <c r="DC250" s="138"/>
      <c r="DD250" s="138"/>
      <c r="DE250" s="138"/>
    </row>
    <row r="251" customFormat="false" ht="15.75" hidden="false" customHeight="true" outlineLevel="0" collapsed="false">
      <c r="A251" s="132"/>
      <c r="B251" s="132"/>
      <c r="C251" s="132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35"/>
      <c r="AW251" s="138"/>
      <c r="AX251" s="138"/>
      <c r="AY251" s="138"/>
      <c r="AZ251" s="138"/>
      <c r="BA251" s="138"/>
      <c r="BB251" s="138"/>
      <c r="BC251" s="138"/>
      <c r="BD251" s="138"/>
      <c r="BE251" s="138"/>
      <c r="BF251" s="138"/>
      <c r="BG251" s="138"/>
      <c r="BH251" s="138"/>
      <c r="BI251" s="138"/>
      <c r="BJ251" s="138"/>
      <c r="BK251" s="138"/>
      <c r="BL251" s="138"/>
      <c r="BM251" s="138"/>
      <c r="BN251" s="138"/>
      <c r="BO251" s="138"/>
      <c r="BP251" s="138"/>
      <c r="BQ251" s="138"/>
      <c r="BR251" s="138"/>
      <c r="BS251" s="138"/>
      <c r="BT251" s="138"/>
      <c r="BU251" s="138"/>
      <c r="BV251" s="138"/>
      <c r="BW251" s="138"/>
      <c r="BX251" s="138"/>
      <c r="BY251" s="138"/>
      <c r="BZ251" s="138"/>
      <c r="CA251" s="138"/>
      <c r="CB251" s="138"/>
      <c r="CC251" s="138"/>
      <c r="CD251" s="138"/>
      <c r="CE251" s="138"/>
      <c r="CF251" s="138"/>
      <c r="CG251" s="138"/>
      <c r="CH251" s="138"/>
      <c r="CI251" s="138"/>
      <c r="CJ251" s="138"/>
      <c r="CK251" s="138"/>
      <c r="CL251" s="138"/>
      <c r="CM251" s="138"/>
      <c r="CN251" s="138"/>
      <c r="CO251" s="138"/>
      <c r="CP251" s="138"/>
      <c r="CQ251" s="138"/>
      <c r="CR251" s="138"/>
      <c r="CS251" s="138"/>
      <c r="CT251" s="138"/>
      <c r="CU251" s="138"/>
      <c r="CV251" s="138"/>
      <c r="CW251" s="138"/>
      <c r="CX251" s="138"/>
      <c r="CY251" s="138"/>
      <c r="CZ251" s="138"/>
      <c r="DA251" s="138"/>
      <c r="DB251" s="138"/>
      <c r="DC251" s="138"/>
      <c r="DD251" s="138"/>
      <c r="DE251" s="138"/>
    </row>
    <row r="252" customFormat="false" ht="15.75" hidden="false" customHeight="true" outlineLevel="0" collapsed="false">
      <c r="A252" s="132"/>
      <c r="B252" s="132"/>
      <c r="C252" s="132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35"/>
      <c r="AW252" s="138"/>
      <c r="AX252" s="138"/>
      <c r="AY252" s="138"/>
      <c r="AZ252" s="138"/>
      <c r="BA252" s="138"/>
      <c r="BB252" s="138"/>
      <c r="BC252" s="138"/>
      <c r="BD252" s="138"/>
      <c r="BE252" s="138"/>
      <c r="BF252" s="138"/>
      <c r="BG252" s="138"/>
      <c r="BH252" s="138"/>
      <c r="BI252" s="138"/>
      <c r="BJ252" s="138"/>
      <c r="BK252" s="138"/>
      <c r="BL252" s="138"/>
      <c r="BM252" s="138"/>
      <c r="BN252" s="138"/>
      <c r="BO252" s="138"/>
      <c r="BP252" s="138"/>
      <c r="BQ252" s="138"/>
      <c r="BR252" s="138"/>
      <c r="BS252" s="138"/>
      <c r="BT252" s="138"/>
      <c r="BU252" s="138"/>
      <c r="BV252" s="138"/>
      <c r="BW252" s="138"/>
      <c r="BX252" s="138"/>
      <c r="BY252" s="138"/>
      <c r="BZ252" s="138"/>
      <c r="CA252" s="138"/>
      <c r="CB252" s="138"/>
      <c r="CC252" s="138"/>
      <c r="CD252" s="138"/>
      <c r="CE252" s="138"/>
      <c r="CF252" s="138"/>
      <c r="CG252" s="138"/>
      <c r="CH252" s="138"/>
      <c r="CI252" s="138"/>
      <c r="CJ252" s="138"/>
      <c r="CK252" s="138"/>
      <c r="CL252" s="138"/>
      <c r="CM252" s="138"/>
      <c r="CN252" s="138"/>
      <c r="CO252" s="138"/>
      <c r="CP252" s="138"/>
      <c r="CQ252" s="138"/>
      <c r="CR252" s="138"/>
      <c r="CS252" s="138"/>
      <c r="CT252" s="138"/>
      <c r="CU252" s="138"/>
      <c r="CV252" s="138"/>
      <c r="CW252" s="138"/>
      <c r="CX252" s="138"/>
      <c r="CY252" s="138"/>
      <c r="CZ252" s="138"/>
      <c r="DA252" s="138"/>
      <c r="DB252" s="138"/>
      <c r="DC252" s="138"/>
      <c r="DD252" s="138"/>
      <c r="DE252" s="138"/>
    </row>
    <row r="253" customFormat="false" ht="15.75" hidden="false" customHeight="true" outlineLevel="0" collapsed="false">
      <c r="A253" s="132"/>
      <c r="B253" s="132"/>
      <c r="C253" s="132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35"/>
      <c r="AW253" s="138"/>
      <c r="AX253" s="138"/>
      <c r="AY253" s="138"/>
      <c r="AZ253" s="138"/>
      <c r="BA253" s="138"/>
      <c r="BB253" s="138"/>
      <c r="BC253" s="138"/>
      <c r="BD253" s="138"/>
      <c r="BE253" s="138"/>
      <c r="BF253" s="138"/>
      <c r="BG253" s="138"/>
      <c r="BH253" s="138"/>
      <c r="BI253" s="138"/>
      <c r="BJ253" s="138"/>
      <c r="BK253" s="138"/>
      <c r="BL253" s="138"/>
      <c r="BM253" s="138"/>
      <c r="BN253" s="138"/>
      <c r="BO253" s="138"/>
      <c r="BP253" s="138"/>
      <c r="BQ253" s="138"/>
      <c r="BR253" s="138"/>
      <c r="BS253" s="138"/>
      <c r="BT253" s="138"/>
      <c r="BU253" s="138"/>
      <c r="BV253" s="138"/>
      <c r="BW253" s="138"/>
      <c r="BX253" s="138"/>
      <c r="BY253" s="138"/>
      <c r="BZ253" s="138"/>
      <c r="CA253" s="138"/>
      <c r="CB253" s="138"/>
      <c r="CC253" s="138"/>
      <c r="CD253" s="138"/>
      <c r="CE253" s="138"/>
      <c r="CF253" s="138"/>
      <c r="CG253" s="138"/>
      <c r="CH253" s="138"/>
      <c r="CI253" s="138"/>
      <c r="CJ253" s="138"/>
      <c r="CK253" s="138"/>
      <c r="CL253" s="138"/>
      <c r="CM253" s="138"/>
      <c r="CN253" s="138"/>
      <c r="CO253" s="138"/>
      <c r="CP253" s="138"/>
      <c r="CQ253" s="138"/>
      <c r="CR253" s="138"/>
      <c r="CS253" s="138"/>
      <c r="CT253" s="138"/>
      <c r="CU253" s="138"/>
      <c r="CV253" s="138"/>
      <c r="CW253" s="138"/>
      <c r="CX253" s="138"/>
      <c r="CY253" s="138"/>
      <c r="CZ253" s="138"/>
      <c r="DA253" s="138"/>
      <c r="DB253" s="138"/>
      <c r="DC253" s="138"/>
      <c r="DD253" s="138"/>
      <c r="DE253" s="138"/>
    </row>
    <row r="254" customFormat="false" ht="15.75" hidden="false" customHeight="true" outlineLevel="0" collapsed="false">
      <c r="A254" s="132"/>
      <c r="B254" s="132"/>
      <c r="C254" s="132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35"/>
      <c r="AW254" s="138"/>
      <c r="AX254" s="138"/>
      <c r="AY254" s="138"/>
      <c r="AZ254" s="138"/>
      <c r="BA254" s="138"/>
      <c r="BB254" s="138"/>
      <c r="BC254" s="138"/>
      <c r="BD254" s="138"/>
      <c r="BE254" s="138"/>
      <c r="BF254" s="138"/>
      <c r="BG254" s="138"/>
      <c r="BH254" s="138"/>
      <c r="BI254" s="138"/>
      <c r="BJ254" s="138"/>
      <c r="BK254" s="138"/>
      <c r="BL254" s="138"/>
      <c r="BM254" s="138"/>
      <c r="BN254" s="138"/>
      <c r="BO254" s="138"/>
      <c r="BP254" s="138"/>
      <c r="BQ254" s="138"/>
      <c r="BR254" s="138"/>
      <c r="BS254" s="138"/>
      <c r="BT254" s="138"/>
      <c r="BU254" s="138"/>
      <c r="BV254" s="138"/>
      <c r="BW254" s="138"/>
      <c r="BX254" s="138"/>
      <c r="BY254" s="138"/>
      <c r="BZ254" s="138"/>
      <c r="CA254" s="138"/>
      <c r="CB254" s="138"/>
      <c r="CC254" s="138"/>
      <c r="CD254" s="138"/>
      <c r="CE254" s="138"/>
      <c r="CF254" s="138"/>
      <c r="CG254" s="138"/>
      <c r="CH254" s="138"/>
      <c r="CI254" s="138"/>
      <c r="CJ254" s="138"/>
      <c r="CK254" s="138"/>
      <c r="CL254" s="138"/>
      <c r="CM254" s="138"/>
      <c r="CN254" s="138"/>
      <c r="CO254" s="138"/>
      <c r="CP254" s="138"/>
      <c r="CQ254" s="138"/>
      <c r="CR254" s="138"/>
      <c r="CS254" s="138"/>
      <c r="CT254" s="138"/>
      <c r="CU254" s="138"/>
      <c r="CV254" s="138"/>
      <c r="CW254" s="138"/>
      <c r="CX254" s="138"/>
      <c r="CY254" s="138"/>
      <c r="CZ254" s="138"/>
      <c r="DA254" s="138"/>
      <c r="DB254" s="138"/>
      <c r="DC254" s="138"/>
      <c r="DD254" s="138"/>
      <c r="DE254" s="138"/>
    </row>
    <row r="255" customFormat="false" ht="15.75" hidden="false" customHeight="true" outlineLevel="0" collapsed="false">
      <c r="A255" s="132"/>
      <c r="B255" s="132"/>
      <c r="C255" s="132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35"/>
      <c r="AW255" s="138"/>
      <c r="AX255" s="138"/>
      <c r="AY255" s="138"/>
      <c r="AZ255" s="138"/>
      <c r="BA255" s="138"/>
      <c r="BB255" s="138"/>
      <c r="BC255" s="138"/>
      <c r="BD255" s="138"/>
      <c r="BE255" s="138"/>
      <c r="BF255" s="138"/>
      <c r="BG255" s="138"/>
      <c r="BH255" s="138"/>
      <c r="BI255" s="138"/>
      <c r="BJ255" s="138"/>
      <c r="BK255" s="138"/>
      <c r="BL255" s="138"/>
      <c r="BM255" s="138"/>
      <c r="BN255" s="138"/>
      <c r="BO255" s="138"/>
      <c r="BP255" s="138"/>
      <c r="BQ255" s="138"/>
      <c r="BR255" s="138"/>
      <c r="BS255" s="138"/>
      <c r="BT255" s="138"/>
      <c r="BU255" s="138"/>
      <c r="BV255" s="138"/>
      <c r="BW255" s="138"/>
      <c r="BX255" s="138"/>
      <c r="BY255" s="138"/>
      <c r="BZ255" s="138"/>
      <c r="CA255" s="138"/>
      <c r="CB255" s="138"/>
      <c r="CC255" s="138"/>
      <c r="CD255" s="138"/>
      <c r="CE255" s="138"/>
      <c r="CF255" s="138"/>
      <c r="CG255" s="138"/>
      <c r="CH255" s="138"/>
      <c r="CI255" s="138"/>
      <c r="CJ255" s="138"/>
      <c r="CK255" s="138"/>
      <c r="CL255" s="138"/>
      <c r="CM255" s="138"/>
      <c r="CN255" s="138"/>
      <c r="CO255" s="138"/>
      <c r="CP255" s="138"/>
      <c r="CQ255" s="138"/>
      <c r="CR255" s="138"/>
      <c r="CS255" s="138"/>
      <c r="CT255" s="138"/>
      <c r="CU255" s="138"/>
      <c r="CV255" s="138"/>
      <c r="CW255" s="138"/>
      <c r="CX255" s="138"/>
      <c r="CY255" s="138"/>
      <c r="CZ255" s="138"/>
      <c r="DA255" s="138"/>
      <c r="DB255" s="138"/>
      <c r="DC255" s="138"/>
      <c r="DD255" s="138"/>
      <c r="DE255" s="138"/>
    </row>
    <row r="256" customFormat="false" ht="15.75" hidden="false" customHeight="true" outlineLevel="0" collapsed="false">
      <c r="A256" s="132"/>
      <c r="B256" s="132"/>
      <c r="C256" s="132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35"/>
      <c r="AW256" s="138"/>
      <c r="AX256" s="138"/>
      <c r="AY256" s="138"/>
      <c r="AZ256" s="138"/>
      <c r="BA256" s="138"/>
      <c r="BB256" s="138"/>
      <c r="BC256" s="138"/>
      <c r="BD256" s="138"/>
      <c r="BE256" s="138"/>
      <c r="BF256" s="138"/>
      <c r="BG256" s="138"/>
      <c r="BH256" s="138"/>
      <c r="BI256" s="138"/>
      <c r="BJ256" s="138"/>
      <c r="BK256" s="138"/>
      <c r="BL256" s="138"/>
      <c r="BM256" s="138"/>
      <c r="BN256" s="138"/>
      <c r="BO256" s="138"/>
      <c r="BP256" s="138"/>
      <c r="BQ256" s="138"/>
      <c r="BR256" s="138"/>
      <c r="BS256" s="138"/>
      <c r="BT256" s="138"/>
      <c r="BU256" s="138"/>
      <c r="BV256" s="138"/>
      <c r="BW256" s="138"/>
      <c r="BX256" s="138"/>
      <c r="BY256" s="138"/>
      <c r="BZ256" s="138"/>
      <c r="CA256" s="138"/>
      <c r="CB256" s="138"/>
      <c r="CC256" s="138"/>
      <c r="CD256" s="138"/>
      <c r="CE256" s="138"/>
      <c r="CF256" s="138"/>
      <c r="CG256" s="138"/>
      <c r="CH256" s="138"/>
      <c r="CI256" s="138"/>
      <c r="CJ256" s="138"/>
      <c r="CK256" s="138"/>
      <c r="CL256" s="138"/>
      <c r="CM256" s="138"/>
      <c r="CN256" s="138"/>
      <c r="CO256" s="138"/>
      <c r="CP256" s="138"/>
      <c r="CQ256" s="138"/>
      <c r="CR256" s="138"/>
      <c r="CS256" s="138"/>
      <c r="CT256" s="138"/>
      <c r="CU256" s="138"/>
      <c r="CV256" s="138"/>
      <c r="CW256" s="138"/>
      <c r="CX256" s="138"/>
      <c r="CY256" s="138"/>
      <c r="CZ256" s="138"/>
      <c r="DA256" s="138"/>
      <c r="DB256" s="138"/>
      <c r="DC256" s="138"/>
      <c r="DD256" s="138"/>
      <c r="DE256" s="138"/>
    </row>
    <row r="257" customFormat="false" ht="15.75" hidden="false" customHeight="true" outlineLevel="0" collapsed="false">
      <c r="A257" s="132"/>
      <c r="B257" s="132"/>
      <c r="C257" s="132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35"/>
      <c r="AW257" s="138"/>
      <c r="AX257" s="138"/>
      <c r="AY257" s="138"/>
      <c r="AZ257" s="138"/>
      <c r="BA257" s="138"/>
      <c r="BB257" s="138"/>
      <c r="BC257" s="138"/>
      <c r="BD257" s="138"/>
      <c r="BE257" s="138"/>
      <c r="BF257" s="138"/>
      <c r="BG257" s="138"/>
      <c r="BH257" s="138"/>
      <c r="BI257" s="138"/>
      <c r="BJ257" s="138"/>
      <c r="BK257" s="138"/>
      <c r="BL257" s="138"/>
      <c r="BM257" s="138"/>
      <c r="BN257" s="138"/>
      <c r="BO257" s="138"/>
      <c r="BP257" s="138"/>
      <c r="BQ257" s="138"/>
      <c r="BR257" s="138"/>
      <c r="BS257" s="138"/>
      <c r="BT257" s="138"/>
      <c r="BU257" s="138"/>
      <c r="BV257" s="138"/>
      <c r="BW257" s="138"/>
      <c r="BX257" s="138"/>
      <c r="BY257" s="138"/>
      <c r="BZ257" s="138"/>
      <c r="CA257" s="138"/>
      <c r="CB257" s="138"/>
      <c r="CC257" s="138"/>
      <c r="CD257" s="138"/>
      <c r="CE257" s="138"/>
      <c r="CF257" s="138"/>
      <c r="CG257" s="138"/>
      <c r="CH257" s="138"/>
      <c r="CI257" s="138"/>
      <c r="CJ257" s="138"/>
      <c r="CK257" s="138"/>
      <c r="CL257" s="138"/>
      <c r="CM257" s="138"/>
      <c r="CN257" s="138"/>
      <c r="CO257" s="138"/>
      <c r="CP257" s="138"/>
      <c r="CQ257" s="138"/>
      <c r="CR257" s="138"/>
      <c r="CS257" s="138"/>
      <c r="CT257" s="138"/>
      <c r="CU257" s="138"/>
      <c r="CV257" s="138"/>
      <c r="CW257" s="138"/>
      <c r="CX257" s="138"/>
      <c r="CY257" s="138"/>
      <c r="CZ257" s="138"/>
      <c r="DA257" s="138"/>
      <c r="DB257" s="138"/>
      <c r="DC257" s="138"/>
      <c r="DD257" s="138"/>
      <c r="DE257" s="138"/>
    </row>
    <row r="258" customFormat="false" ht="15.75" hidden="false" customHeight="true" outlineLevel="0" collapsed="false">
      <c r="A258" s="132"/>
      <c r="B258" s="132"/>
      <c r="C258" s="132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35"/>
      <c r="AW258" s="138"/>
      <c r="AX258" s="138"/>
      <c r="AY258" s="138"/>
      <c r="AZ258" s="138"/>
      <c r="BA258" s="138"/>
      <c r="BB258" s="138"/>
      <c r="BC258" s="138"/>
      <c r="BD258" s="138"/>
      <c r="BE258" s="138"/>
      <c r="BF258" s="138"/>
      <c r="BG258" s="138"/>
      <c r="BH258" s="138"/>
      <c r="BI258" s="138"/>
      <c r="BJ258" s="138"/>
      <c r="BK258" s="138"/>
      <c r="BL258" s="138"/>
      <c r="BM258" s="138"/>
      <c r="BN258" s="138"/>
      <c r="BO258" s="138"/>
      <c r="BP258" s="138"/>
      <c r="BQ258" s="138"/>
      <c r="BR258" s="138"/>
      <c r="BS258" s="138"/>
      <c r="BT258" s="138"/>
      <c r="BU258" s="138"/>
      <c r="BV258" s="138"/>
      <c r="BW258" s="138"/>
      <c r="BX258" s="138"/>
      <c r="BY258" s="138"/>
      <c r="BZ258" s="138"/>
      <c r="CA258" s="138"/>
      <c r="CB258" s="138"/>
      <c r="CC258" s="138"/>
      <c r="CD258" s="138"/>
      <c r="CE258" s="138"/>
      <c r="CF258" s="138"/>
      <c r="CG258" s="138"/>
      <c r="CH258" s="138"/>
      <c r="CI258" s="138"/>
      <c r="CJ258" s="138"/>
      <c r="CK258" s="138"/>
      <c r="CL258" s="138"/>
      <c r="CM258" s="138"/>
      <c r="CN258" s="138"/>
      <c r="CO258" s="138"/>
      <c r="CP258" s="138"/>
      <c r="CQ258" s="138"/>
      <c r="CR258" s="138"/>
      <c r="CS258" s="138"/>
      <c r="CT258" s="138"/>
      <c r="CU258" s="138"/>
      <c r="CV258" s="138"/>
      <c r="CW258" s="138"/>
      <c r="CX258" s="138"/>
      <c r="CY258" s="138"/>
      <c r="CZ258" s="138"/>
      <c r="DA258" s="138"/>
      <c r="DB258" s="138"/>
      <c r="DC258" s="138"/>
      <c r="DD258" s="138"/>
      <c r="DE258" s="138"/>
    </row>
    <row r="259" customFormat="false" ht="15.75" hidden="false" customHeight="true" outlineLevel="0" collapsed="false">
      <c r="A259" s="132"/>
      <c r="B259" s="132"/>
      <c r="C259" s="132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35"/>
      <c r="AW259" s="138"/>
      <c r="AX259" s="138"/>
      <c r="AY259" s="138"/>
      <c r="AZ259" s="138"/>
      <c r="BA259" s="138"/>
      <c r="BB259" s="138"/>
      <c r="BC259" s="138"/>
      <c r="BD259" s="138"/>
      <c r="BE259" s="138"/>
      <c r="BF259" s="138"/>
      <c r="BG259" s="138"/>
      <c r="BH259" s="138"/>
      <c r="BI259" s="138"/>
      <c r="BJ259" s="138"/>
      <c r="BK259" s="138"/>
      <c r="BL259" s="138"/>
      <c r="BM259" s="138"/>
      <c r="BN259" s="138"/>
      <c r="BO259" s="138"/>
      <c r="BP259" s="138"/>
      <c r="BQ259" s="138"/>
      <c r="BR259" s="138"/>
      <c r="BS259" s="138"/>
      <c r="BT259" s="138"/>
      <c r="BU259" s="138"/>
      <c r="BV259" s="138"/>
      <c r="BW259" s="138"/>
      <c r="BX259" s="138"/>
      <c r="BY259" s="138"/>
      <c r="BZ259" s="138"/>
      <c r="CA259" s="138"/>
      <c r="CB259" s="138"/>
      <c r="CC259" s="138"/>
      <c r="CD259" s="138"/>
      <c r="CE259" s="138"/>
      <c r="CF259" s="138"/>
      <c r="CG259" s="138"/>
      <c r="CH259" s="138"/>
      <c r="CI259" s="138"/>
      <c r="CJ259" s="138"/>
      <c r="CK259" s="138"/>
      <c r="CL259" s="138"/>
      <c r="CM259" s="138"/>
      <c r="CN259" s="138"/>
      <c r="CO259" s="138"/>
      <c r="CP259" s="138"/>
      <c r="CQ259" s="138"/>
      <c r="CR259" s="138"/>
      <c r="CS259" s="138"/>
      <c r="CT259" s="138"/>
      <c r="CU259" s="138"/>
      <c r="CV259" s="138"/>
      <c r="CW259" s="138"/>
      <c r="CX259" s="138"/>
      <c r="CY259" s="138"/>
      <c r="CZ259" s="138"/>
      <c r="DA259" s="138"/>
      <c r="DB259" s="138"/>
      <c r="DC259" s="138"/>
      <c r="DD259" s="138"/>
      <c r="DE259" s="138"/>
    </row>
    <row r="260" customFormat="false" ht="15.75" hidden="false" customHeight="true" outlineLevel="0" collapsed="false">
      <c r="A260" s="132"/>
      <c r="B260" s="132"/>
      <c r="C260" s="132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35"/>
      <c r="AW260" s="138"/>
      <c r="AX260" s="138"/>
      <c r="AY260" s="138"/>
      <c r="AZ260" s="138"/>
      <c r="BA260" s="138"/>
      <c r="BB260" s="138"/>
      <c r="BC260" s="138"/>
      <c r="BD260" s="138"/>
      <c r="BE260" s="138"/>
      <c r="BF260" s="138"/>
      <c r="BG260" s="138"/>
      <c r="BH260" s="138"/>
      <c r="BI260" s="138"/>
      <c r="BJ260" s="138"/>
      <c r="BK260" s="138"/>
      <c r="BL260" s="138"/>
      <c r="BM260" s="138"/>
      <c r="BN260" s="138"/>
      <c r="BO260" s="138"/>
      <c r="BP260" s="138"/>
      <c r="BQ260" s="138"/>
      <c r="BR260" s="138"/>
      <c r="BS260" s="138"/>
      <c r="BT260" s="138"/>
      <c r="BU260" s="138"/>
      <c r="BV260" s="138"/>
      <c r="BW260" s="138"/>
      <c r="BX260" s="138"/>
      <c r="BY260" s="138"/>
      <c r="BZ260" s="138"/>
      <c r="CA260" s="138"/>
      <c r="CB260" s="138"/>
      <c r="CC260" s="138"/>
      <c r="CD260" s="138"/>
      <c r="CE260" s="138"/>
      <c r="CF260" s="138"/>
      <c r="CG260" s="138"/>
      <c r="CH260" s="138"/>
      <c r="CI260" s="138"/>
      <c r="CJ260" s="138"/>
      <c r="CK260" s="138"/>
      <c r="CL260" s="138"/>
      <c r="CM260" s="138"/>
      <c r="CN260" s="138"/>
      <c r="CO260" s="138"/>
      <c r="CP260" s="138"/>
      <c r="CQ260" s="138"/>
      <c r="CR260" s="138"/>
      <c r="CS260" s="138"/>
      <c r="CT260" s="138"/>
      <c r="CU260" s="138"/>
      <c r="CV260" s="138"/>
      <c r="CW260" s="138"/>
      <c r="CX260" s="138"/>
      <c r="CY260" s="138"/>
      <c r="CZ260" s="138"/>
      <c r="DA260" s="138"/>
      <c r="DB260" s="138"/>
      <c r="DC260" s="138"/>
      <c r="DD260" s="138"/>
      <c r="DE260" s="138"/>
    </row>
    <row r="261" customFormat="false" ht="15.75" hidden="false" customHeight="true" outlineLevel="0" collapsed="false">
      <c r="A261" s="132"/>
      <c r="B261" s="132"/>
      <c r="C261" s="132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35"/>
      <c r="AW261" s="138"/>
      <c r="AX261" s="138"/>
      <c r="AY261" s="138"/>
      <c r="AZ261" s="138"/>
      <c r="BA261" s="138"/>
      <c r="BB261" s="138"/>
      <c r="BC261" s="138"/>
      <c r="BD261" s="138"/>
      <c r="BE261" s="138"/>
      <c r="BF261" s="138"/>
      <c r="BG261" s="138"/>
      <c r="BH261" s="138"/>
      <c r="BI261" s="138"/>
      <c r="BJ261" s="138"/>
      <c r="BK261" s="138"/>
      <c r="BL261" s="138"/>
      <c r="BM261" s="138"/>
      <c r="BN261" s="138"/>
      <c r="BO261" s="138"/>
      <c r="BP261" s="138"/>
      <c r="BQ261" s="138"/>
      <c r="BR261" s="138"/>
      <c r="BS261" s="138"/>
      <c r="BT261" s="138"/>
      <c r="BU261" s="138"/>
      <c r="BV261" s="138"/>
      <c r="BW261" s="138"/>
      <c r="BX261" s="138"/>
      <c r="BY261" s="138"/>
      <c r="BZ261" s="138"/>
      <c r="CA261" s="138"/>
      <c r="CB261" s="138"/>
      <c r="CC261" s="138"/>
      <c r="CD261" s="138"/>
      <c r="CE261" s="138"/>
      <c r="CF261" s="138"/>
      <c r="CG261" s="138"/>
      <c r="CH261" s="138"/>
      <c r="CI261" s="138"/>
      <c r="CJ261" s="138"/>
      <c r="CK261" s="138"/>
      <c r="CL261" s="138"/>
      <c r="CM261" s="138"/>
      <c r="CN261" s="138"/>
      <c r="CO261" s="138"/>
      <c r="CP261" s="138"/>
      <c r="CQ261" s="138"/>
      <c r="CR261" s="138"/>
      <c r="CS261" s="138"/>
      <c r="CT261" s="138"/>
      <c r="CU261" s="138"/>
      <c r="CV261" s="138"/>
      <c r="CW261" s="138"/>
      <c r="CX261" s="138"/>
      <c r="CY261" s="138"/>
      <c r="CZ261" s="138"/>
      <c r="DA261" s="138"/>
      <c r="DB261" s="138"/>
      <c r="DC261" s="138"/>
      <c r="DD261" s="138"/>
      <c r="DE261" s="138"/>
    </row>
    <row r="262" customFormat="false" ht="15.75" hidden="false" customHeight="true" outlineLevel="0" collapsed="false">
      <c r="A262" s="132"/>
      <c r="B262" s="132"/>
      <c r="C262" s="132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35"/>
      <c r="AW262" s="138"/>
      <c r="AX262" s="138"/>
      <c r="AY262" s="138"/>
      <c r="AZ262" s="138"/>
      <c r="BA262" s="138"/>
      <c r="BB262" s="138"/>
      <c r="BC262" s="138"/>
      <c r="BD262" s="138"/>
      <c r="BE262" s="138"/>
      <c r="BF262" s="138"/>
      <c r="BG262" s="138"/>
      <c r="BH262" s="138"/>
      <c r="BI262" s="138"/>
      <c r="BJ262" s="138"/>
      <c r="BK262" s="138"/>
      <c r="BL262" s="138"/>
      <c r="BM262" s="138"/>
      <c r="BN262" s="138"/>
      <c r="BO262" s="138"/>
      <c r="BP262" s="138"/>
      <c r="BQ262" s="138"/>
      <c r="BR262" s="138"/>
      <c r="BS262" s="138"/>
      <c r="BT262" s="138"/>
      <c r="BU262" s="138"/>
      <c r="BV262" s="138"/>
      <c r="BW262" s="138"/>
      <c r="BX262" s="138"/>
      <c r="BY262" s="138"/>
      <c r="BZ262" s="138"/>
      <c r="CA262" s="138"/>
      <c r="CB262" s="138"/>
      <c r="CC262" s="138"/>
      <c r="CD262" s="138"/>
      <c r="CE262" s="138"/>
      <c r="CF262" s="138"/>
      <c r="CG262" s="138"/>
      <c r="CH262" s="138"/>
      <c r="CI262" s="138"/>
      <c r="CJ262" s="138"/>
      <c r="CK262" s="138"/>
      <c r="CL262" s="138"/>
      <c r="CM262" s="138"/>
      <c r="CN262" s="138"/>
      <c r="CO262" s="138"/>
      <c r="CP262" s="138"/>
      <c r="CQ262" s="138"/>
      <c r="CR262" s="138"/>
      <c r="CS262" s="138"/>
      <c r="CT262" s="138"/>
      <c r="CU262" s="138"/>
      <c r="CV262" s="138"/>
      <c r="CW262" s="138"/>
      <c r="CX262" s="138"/>
      <c r="CY262" s="138"/>
      <c r="CZ262" s="138"/>
      <c r="DA262" s="138"/>
      <c r="DB262" s="138"/>
      <c r="DC262" s="138"/>
      <c r="DD262" s="138"/>
      <c r="DE262" s="138"/>
    </row>
    <row r="263" customFormat="false" ht="15.75" hidden="false" customHeight="true" outlineLevel="0" collapsed="false">
      <c r="A263" s="132"/>
      <c r="B263" s="132"/>
      <c r="C263" s="132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35"/>
      <c r="AW263" s="138"/>
      <c r="AX263" s="138"/>
      <c r="AY263" s="138"/>
      <c r="AZ263" s="138"/>
      <c r="BA263" s="138"/>
      <c r="BB263" s="138"/>
      <c r="BC263" s="138"/>
      <c r="BD263" s="138"/>
      <c r="BE263" s="138"/>
      <c r="BF263" s="138"/>
      <c r="BG263" s="138"/>
      <c r="BH263" s="138"/>
      <c r="BI263" s="138"/>
      <c r="BJ263" s="138"/>
      <c r="BK263" s="138"/>
      <c r="BL263" s="138"/>
      <c r="BM263" s="138"/>
      <c r="BN263" s="138"/>
      <c r="BO263" s="138"/>
      <c r="BP263" s="138"/>
      <c r="BQ263" s="138"/>
      <c r="BR263" s="138"/>
      <c r="BS263" s="138"/>
      <c r="BT263" s="138"/>
      <c r="BU263" s="138"/>
      <c r="BV263" s="138"/>
      <c r="BW263" s="138"/>
      <c r="BX263" s="138"/>
      <c r="BY263" s="138"/>
      <c r="BZ263" s="138"/>
      <c r="CA263" s="138"/>
      <c r="CB263" s="138"/>
      <c r="CC263" s="138"/>
      <c r="CD263" s="138"/>
      <c r="CE263" s="138"/>
      <c r="CF263" s="138"/>
      <c r="CG263" s="138"/>
      <c r="CH263" s="138"/>
      <c r="CI263" s="138"/>
      <c r="CJ263" s="138"/>
      <c r="CK263" s="138"/>
      <c r="CL263" s="138"/>
      <c r="CM263" s="138"/>
      <c r="CN263" s="138"/>
      <c r="CO263" s="138"/>
      <c r="CP263" s="138"/>
      <c r="CQ263" s="138"/>
      <c r="CR263" s="138"/>
      <c r="CS263" s="138"/>
      <c r="CT263" s="138"/>
      <c r="CU263" s="138"/>
      <c r="CV263" s="138"/>
      <c r="CW263" s="138"/>
      <c r="CX263" s="138"/>
      <c r="CY263" s="138"/>
      <c r="CZ263" s="138"/>
      <c r="DA263" s="138"/>
      <c r="DB263" s="138"/>
      <c r="DC263" s="138"/>
      <c r="DD263" s="138"/>
      <c r="DE263" s="138"/>
    </row>
    <row r="264" customFormat="false" ht="15.75" hidden="false" customHeight="true" outlineLevel="0" collapsed="false">
      <c r="A264" s="132"/>
      <c r="B264" s="132"/>
      <c r="C264" s="132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35"/>
      <c r="AW264" s="138"/>
      <c r="AX264" s="138"/>
      <c r="AY264" s="138"/>
      <c r="AZ264" s="138"/>
      <c r="BA264" s="138"/>
      <c r="BB264" s="138"/>
      <c r="BC264" s="138"/>
      <c r="BD264" s="138"/>
      <c r="BE264" s="138"/>
      <c r="BF264" s="138"/>
      <c r="BG264" s="138"/>
      <c r="BH264" s="138"/>
      <c r="BI264" s="138"/>
      <c r="BJ264" s="138"/>
      <c r="BK264" s="138"/>
      <c r="BL264" s="138"/>
      <c r="BM264" s="138"/>
      <c r="BN264" s="138"/>
      <c r="BO264" s="138"/>
      <c r="BP264" s="138"/>
      <c r="BQ264" s="138"/>
      <c r="BR264" s="138"/>
      <c r="BS264" s="138"/>
      <c r="BT264" s="138"/>
      <c r="BU264" s="138"/>
      <c r="BV264" s="138"/>
      <c r="BW264" s="138"/>
      <c r="BX264" s="138"/>
      <c r="BY264" s="138"/>
      <c r="BZ264" s="138"/>
      <c r="CA264" s="138"/>
      <c r="CB264" s="138"/>
      <c r="CC264" s="138"/>
      <c r="CD264" s="138"/>
      <c r="CE264" s="138"/>
      <c r="CF264" s="138"/>
      <c r="CG264" s="138"/>
      <c r="CH264" s="138"/>
      <c r="CI264" s="138"/>
      <c r="CJ264" s="138"/>
      <c r="CK264" s="138"/>
      <c r="CL264" s="138"/>
      <c r="CM264" s="138"/>
      <c r="CN264" s="138"/>
      <c r="CO264" s="138"/>
      <c r="CP264" s="138"/>
      <c r="CQ264" s="138"/>
      <c r="CR264" s="138"/>
      <c r="CS264" s="138"/>
      <c r="CT264" s="138"/>
      <c r="CU264" s="138"/>
      <c r="CV264" s="138"/>
      <c r="CW264" s="138"/>
      <c r="CX264" s="138"/>
      <c r="CY264" s="138"/>
      <c r="CZ264" s="138"/>
      <c r="DA264" s="138"/>
      <c r="DB264" s="138"/>
      <c r="DC264" s="138"/>
      <c r="DD264" s="138"/>
      <c r="DE264" s="138"/>
    </row>
    <row r="265" customFormat="false" ht="15.75" hidden="false" customHeight="true" outlineLevel="0" collapsed="false">
      <c r="A265" s="132"/>
      <c r="B265" s="132"/>
      <c r="C265" s="132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35"/>
      <c r="AW265" s="138"/>
      <c r="AX265" s="138"/>
      <c r="AY265" s="138"/>
      <c r="AZ265" s="138"/>
      <c r="BA265" s="138"/>
      <c r="BB265" s="138"/>
      <c r="BC265" s="138"/>
      <c r="BD265" s="138"/>
      <c r="BE265" s="138"/>
      <c r="BF265" s="138"/>
      <c r="BG265" s="138"/>
      <c r="BH265" s="138"/>
      <c r="BI265" s="138"/>
      <c r="BJ265" s="138"/>
      <c r="BK265" s="138"/>
      <c r="BL265" s="138"/>
      <c r="BM265" s="138"/>
      <c r="BN265" s="138"/>
      <c r="BO265" s="138"/>
      <c r="BP265" s="138"/>
      <c r="BQ265" s="138"/>
      <c r="BR265" s="138"/>
      <c r="BS265" s="138"/>
      <c r="BT265" s="138"/>
      <c r="BU265" s="138"/>
      <c r="BV265" s="138"/>
      <c r="BW265" s="138"/>
      <c r="BX265" s="138"/>
      <c r="BY265" s="138"/>
      <c r="BZ265" s="138"/>
      <c r="CA265" s="138"/>
      <c r="CB265" s="138"/>
      <c r="CC265" s="138"/>
      <c r="CD265" s="138"/>
      <c r="CE265" s="138"/>
      <c r="CF265" s="138"/>
      <c r="CG265" s="138"/>
      <c r="CH265" s="138"/>
      <c r="CI265" s="138"/>
      <c r="CJ265" s="138"/>
      <c r="CK265" s="138"/>
      <c r="CL265" s="138"/>
      <c r="CM265" s="138"/>
      <c r="CN265" s="138"/>
      <c r="CO265" s="138"/>
      <c r="CP265" s="138"/>
      <c r="CQ265" s="138"/>
      <c r="CR265" s="138"/>
      <c r="CS265" s="138"/>
      <c r="CT265" s="138"/>
      <c r="CU265" s="138"/>
      <c r="CV265" s="138"/>
      <c r="CW265" s="138"/>
      <c r="CX265" s="138"/>
      <c r="CY265" s="138"/>
      <c r="CZ265" s="138"/>
      <c r="DA265" s="138"/>
      <c r="DB265" s="138"/>
      <c r="DC265" s="138"/>
      <c r="DD265" s="138"/>
      <c r="DE265" s="138"/>
    </row>
    <row r="266" customFormat="false" ht="15.75" hidden="false" customHeight="true" outlineLevel="0" collapsed="false">
      <c r="A266" s="132"/>
      <c r="B266" s="132"/>
      <c r="C266" s="132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35"/>
      <c r="AW266" s="138"/>
      <c r="AX266" s="138"/>
      <c r="AY266" s="138"/>
      <c r="AZ266" s="138"/>
      <c r="BA266" s="138"/>
      <c r="BB266" s="138"/>
      <c r="BC266" s="138"/>
      <c r="BD266" s="138"/>
      <c r="BE266" s="138"/>
      <c r="BF266" s="138"/>
      <c r="BG266" s="138"/>
      <c r="BH266" s="138"/>
      <c r="BI266" s="138"/>
      <c r="BJ266" s="138"/>
      <c r="BK266" s="138"/>
      <c r="BL266" s="138"/>
      <c r="BM266" s="138"/>
      <c r="BN266" s="138"/>
      <c r="BO266" s="138"/>
      <c r="BP266" s="138"/>
      <c r="BQ266" s="138"/>
      <c r="BR266" s="138"/>
      <c r="BS266" s="138"/>
      <c r="BT266" s="138"/>
      <c r="BU266" s="138"/>
      <c r="BV266" s="138"/>
      <c r="BW266" s="138"/>
      <c r="BX266" s="138"/>
      <c r="BY266" s="138"/>
      <c r="BZ266" s="138"/>
      <c r="CA266" s="138"/>
      <c r="CB266" s="138"/>
      <c r="CC266" s="138"/>
      <c r="CD266" s="138"/>
      <c r="CE266" s="138"/>
      <c r="CF266" s="138"/>
      <c r="CG266" s="138"/>
      <c r="CH266" s="138"/>
      <c r="CI266" s="138"/>
      <c r="CJ266" s="138"/>
      <c r="CK266" s="138"/>
      <c r="CL266" s="138"/>
      <c r="CM266" s="138"/>
      <c r="CN266" s="138"/>
      <c r="CO266" s="138"/>
      <c r="CP266" s="138"/>
      <c r="CQ266" s="138"/>
      <c r="CR266" s="138"/>
      <c r="CS266" s="138"/>
      <c r="CT266" s="138"/>
      <c r="CU266" s="138"/>
      <c r="CV266" s="138"/>
      <c r="CW266" s="138"/>
      <c r="CX266" s="138"/>
      <c r="CY266" s="138"/>
      <c r="CZ266" s="138"/>
      <c r="DA266" s="138"/>
      <c r="DB266" s="138"/>
      <c r="DC266" s="138"/>
      <c r="DD266" s="138"/>
      <c r="DE266" s="138"/>
    </row>
    <row r="267" customFormat="false" ht="15.75" hidden="false" customHeight="true" outlineLevel="0" collapsed="false">
      <c r="A267" s="132"/>
      <c r="B267" s="132"/>
      <c r="C267" s="132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35"/>
      <c r="AW267" s="138"/>
      <c r="AX267" s="138"/>
      <c r="AY267" s="138"/>
      <c r="AZ267" s="138"/>
      <c r="BA267" s="138"/>
      <c r="BB267" s="138"/>
      <c r="BC267" s="138"/>
      <c r="BD267" s="138"/>
      <c r="BE267" s="138"/>
      <c r="BF267" s="138"/>
      <c r="BG267" s="138"/>
      <c r="BH267" s="138"/>
      <c r="BI267" s="138"/>
      <c r="BJ267" s="138"/>
      <c r="BK267" s="138"/>
      <c r="BL267" s="138"/>
      <c r="BM267" s="138"/>
      <c r="BN267" s="138"/>
      <c r="BO267" s="138"/>
      <c r="BP267" s="138"/>
      <c r="BQ267" s="138"/>
      <c r="BR267" s="138"/>
      <c r="BS267" s="138"/>
      <c r="BT267" s="138"/>
      <c r="BU267" s="138"/>
      <c r="BV267" s="138"/>
      <c r="BW267" s="138"/>
      <c r="BX267" s="138"/>
      <c r="BY267" s="138"/>
      <c r="BZ267" s="138"/>
      <c r="CA267" s="138"/>
      <c r="CB267" s="138"/>
      <c r="CC267" s="138"/>
      <c r="CD267" s="138"/>
      <c r="CE267" s="138"/>
      <c r="CF267" s="138"/>
      <c r="CG267" s="138"/>
      <c r="CH267" s="138"/>
      <c r="CI267" s="138"/>
      <c r="CJ267" s="138"/>
      <c r="CK267" s="138"/>
      <c r="CL267" s="138"/>
      <c r="CM267" s="138"/>
      <c r="CN267" s="138"/>
      <c r="CO267" s="138"/>
      <c r="CP267" s="138"/>
      <c r="CQ267" s="138"/>
      <c r="CR267" s="138"/>
      <c r="CS267" s="138"/>
      <c r="CT267" s="138"/>
      <c r="CU267" s="138"/>
      <c r="CV267" s="138"/>
      <c r="CW267" s="138"/>
      <c r="CX267" s="138"/>
      <c r="CY267" s="138"/>
      <c r="CZ267" s="138"/>
      <c r="DA267" s="138"/>
      <c r="DB267" s="138"/>
      <c r="DC267" s="138"/>
      <c r="DD267" s="138"/>
      <c r="DE267" s="138"/>
    </row>
    <row r="268" customFormat="false" ht="15.75" hidden="false" customHeight="true" outlineLevel="0" collapsed="false">
      <c r="A268" s="132"/>
      <c r="B268" s="132"/>
      <c r="C268" s="132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35"/>
      <c r="AW268" s="138"/>
      <c r="AX268" s="138"/>
      <c r="AY268" s="138"/>
      <c r="AZ268" s="138"/>
      <c r="BA268" s="138"/>
      <c r="BB268" s="138"/>
      <c r="BC268" s="138"/>
      <c r="BD268" s="138"/>
      <c r="BE268" s="138"/>
      <c r="BF268" s="138"/>
      <c r="BG268" s="138"/>
      <c r="BH268" s="138"/>
      <c r="BI268" s="138"/>
      <c r="BJ268" s="138"/>
      <c r="BK268" s="138"/>
      <c r="BL268" s="138"/>
      <c r="BM268" s="138"/>
      <c r="BN268" s="138"/>
      <c r="BO268" s="138"/>
      <c r="BP268" s="138"/>
      <c r="BQ268" s="138"/>
      <c r="BR268" s="138"/>
      <c r="BS268" s="138"/>
      <c r="BT268" s="138"/>
      <c r="BU268" s="138"/>
      <c r="BV268" s="138"/>
      <c r="BW268" s="138"/>
      <c r="BX268" s="138"/>
      <c r="BY268" s="138"/>
      <c r="BZ268" s="138"/>
      <c r="CA268" s="138"/>
      <c r="CB268" s="138"/>
      <c r="CC268" s="138"/>
      <c r="CD268" s="138"/>
      <c r="CE268" s="138"/>
      <c r="CF268" s="138"/>
      <c r="CG268" s="138"/>
      <c r="CH268" s="138"/>
      <c r="CI268" s="138"/>
      <c r="CJ268" s="138"/>
      <c r="CK268" s="138"/>
      <c r="CL268" s="138"/>
      <c r="CM268" s="138"/>
      <c r="CN268" s="138"/>
      <c r="CO268" s="138"/>
      <c r="CP268" s="138"/>
      <c r="CQ268" s="138"/>
      <c r="CR268" s="138"/>
      <c r="CS268" s="138"/>
      <c r="CT268" s="138"/>
      <c r="CU268" s="138"/>
      <c r="CV268" s="138"/>
      <c r="CW268" s="138"/>
      <c r="CX268" s="138"/>
      <c r="CY268" s="138"/>
      <c r="CZ268" s="138"/>
      <c r="DA268" s="138"/>
      <c r="DB268" s="138"/>
      <c r="DC268" s="138"/>
      <c r="DD268" s="138"/>
      <c r="DE268" s="138"/>
    </row>
    <row r="269" customFormat="false" ht="15.75" hidden="false" customHeight="true" outlineLevel="0" collapsed="false">
      <c r="A269" s="132"/>
      <c r="B269" s="132"/>
      <c r="C269" s="132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35"/>
      <c r="AW269" s="138"/>
      <c r="AX269" s="138"/>
      <c r="AY269" s="138"/>
      <c r="AZ269" s="138"/>
      <c r="BA269" s="138"/>
      <c r="BB269" s="138"/>
      <c r="BC269" s="138"/>
      <c r="BD269" s="138"/>
      <c r="BE269" s="138"/>
      <c r="BF269" s="138"/>
      <c r="BG269" s="138"/>
      <c r="BH269" s="138"/>
      <c r="BI269" s="138"/>
      <c r="BJ269" s="138"/>
      <c r="BK269" s="138"/>
      <c r="BL269" s="138"/>
      <c r="BM269" s="138"/>
      <c r="BN269" s="138"/>
      <c r="BO269" s="138"/>
      <c r="BP269" s="138"/>
      <c r="BQ269" s="138"/>
      <c r="BR269" s="138"/>
      <c r="BS269" s="138"/>
      <c r="BT269" s="138"/>
      <c r="BU269" s="138"/>
      <c r="BV269" s="138"/>
      <c r="BW269" s="138"/>
      <c r="BX269" s="138"/>
      <c r="BY269" s="138"/>
      <c r="BZ269" s="138"/>
      <c r="CA269" s="138"/>
      <c r="CB269" s="138"/>
      <c r="CC269" s="138"/>
      <c r="CD269" s="138"/>
      <c r="CE269" s="138"/>
      <c r="CF269" s="138"/>
      <c r="CG269" s="138"/>
      <c r="CH269" s="138"/>
      <c r="CI269" s="138"/>
      <c r="CJ269" s="138"/>
      <c r="CK269" s="138"/>
      <c r="CL269" s="138"/>
      <c r="CM269" s="138"/>
      <c r="CN269" s="138"/>
      <c r="CO269" s="138"/>
      <c r="CP269" s="138"/>
      <c r="CQ269" s="138"/>
      <c r="CR269" s="138"/>
      <c r="CS269" s="138"/>
      <c r="CT269" s="138"/>
      <c r="CU269" s="138"/>
      <c r="CV269" s="138"/>
      <c r="CW269" s="138"/>
      <c r="CX269" s="138"/>
      <c r="CY269" s="138"/>
      <c r="CZ269" s="138"/>
      <c r="DA269" s="138"/>
      <c r="DB269" s="138"/>
      <c r="DC269" s="138"/>
      <c r="DD269" s="138"/>
      <c r="DE269" s="138"/>
    </row>
    <row r="270" customFormat="false" ht="15.75" hidden="false" customHeight="true" outlineLevel="0" collapsed="false">
      <c r="A270" s="132"/>
      <c r="B270" s="132"/>
      <c r="C270" s="132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35"/>
      <c r="AW270" s="138"/>
      <c r="AX270" s="138"/>
      <c r="AY270" s="138"/>
      <c r="AZ270" s="138"/>
      <c r="BA270" s="138"/>
      <c r="BB270" s="138"/>
      <c r="BC270" s="138"/>
      <c r="BD270" s="138"/>
      <c r="BE270" s="138"/>
      <c r="BF270" s="138"/>
      <c r="BG270" s="138"/>
      <c r="BH270" s="138"/>
      <c r="BI270" s="138"/>
      <c r="BJ270" s="138"/>
      <c r="BK270" s="138"/>
      <c r="BL270" s="138"/>
      <c r="BM270" s="138"/>
      <c r="BN270" s="138"/>
      <c r="BO270" s="138"/>
      <c r="BP270" s="138"/>
      <c r="BQ270" s="138"/>
      <c r="BR270" s="138"/>
      <c r="BS270" s="138"/>
      <c r="BT270" s="138"/>
      <c r="BU270" s="138"/>
      <c r="BV270" s="138"/>
      <c r="BW270" s="138"/>
      <c r="BX270" s="138"/>
      <c r="BY270" s="138"/>
      <c r="BZ270" s="138"/>
      <c r="CA270" s="138"/>
      <c r="CB270" s="138"/>
      <c r="CC270" s="138"/>
      <c r="CD270" s="138"/>
      <c r="CE270" s="138"/>
      <c r="CF270" s="138"/>
      <c r="CG270" s="138"/>
      <c r="CH270" s="138"/>
      <c r="CI270" s="138"/>
      <c r="CJ270" s="138"/>
      <c r="CK270" s="138"/>
      <c r="CL270" s="138"/>
      <c r="CM270" s="138"/>
      <c r="CN270" s="138"/>
      <c r="CO270" s="138"/>
      <c r="CP270" s="138"/>
      <c r="CQ270" s="138"/>
      <c r="CR270" s="138"/>
      <c r="CS270" s="138"/>
      <c r="CT270" s="138"/>
      <c r="CU270" s="138"/>
      <c r="CV270" s="138"/>
      <c r="CW270" s="138"/>
      <c r="CX270" s="138"/>
      <c r="CY270" s="138"/>
      <c r="CZ270" s="138"/>
      <c r="DA270" s="138"/>
      <c r="DB270" s="138"/>
      <c r="DC270" s="138"/>
      <c r="DD270" s="138"/>
      <c r="DE270" s="138"/>
    </row>
    <row r="271" customFormat="false" ht="15.75" hidden="false" customHeight="true" outlineLevel="0" collapsed="false">
      <c r="A271" s="132"/>
      <c r="B271" s="132"/>
      <c r="C271" s="132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35"/>
      <c r="AW271" s="138"/>
      <c r="AX271" s="138"/>
      <c r="AY271" s="138"/>
      <c r="AZ271" s="138"/>
      <c r="BA271" s="138"/>
      <c r="BB271" s="138"/>
      <c r="BC271" s="138"/>
      <c r="BD271" s="138"/>
      <c r="BE271" s="138"/>
      <c r="BF271" s="138"/>
      <c r="BG271" s="138"/>
      <c r="BH271" s="138"/>
      <c r="BI271" s="138"/>
      <c r="BJ271" s="138"/>
      <c r="BK271" s="138"/>
      <c r="BL271" s="138"/>
      <c r="BM271" s="138"/>
      <c r="BN271" s="138"/>
      <c r="BO271" s="138"/>
      <c r="BP271" s="138"/>
      <c r="BQ271" s="138"/>
      <c r="BR271" s="138"/>
      <c r="BS271" s="138"/>
      <c r="BT271" s="138"/>
      <c r="BU271" s="138"/>
      <c r="BV271" s="138"/>
      <c r="BW271" s="138"/>
      <c r="BX271" s="138"/>
      <c r="BY271" s="138"/>
      <c r="BZ271" s="138"/>
      <c r="CA271" s="138"/>
      <c r="CB271" s="138"/>
      <c r="CC271" s="138"/>
      <c r="CD271" s="138"/>
      <c r="CE271" s="138"/>
      <c r="CF271" s="138"/>
      <c r="CG271" s="138"/>
      <c r="CH271" s="138"/>
      <c r="CI271" s="138"/>
      <c r="CJ271" s="138"/>
      <c r="CK271" s="138"/>
      <c r="CL271" s="138"/>
      <c r="CM271" s="138"/>
      <c r="CN271" s="138"/>
      <c r="CO271" s="138"/>
      <c r="CP271" s="138"/>
      <c r="CQ271" s="138"/>
      <c r="CR271" s="138"/>
      <c r="CS271" s="138"/>
      <c r="CT271" s="138"/>
      <c r="CU271" s="138"/>
      <c r="CV271" s="138"/>
      <c r="CW271" s="138"/>
      <c r="CX271" s="138"/>
      <c r="CY271" s="138"/>
      <c r="CZ271" s="138"/>
      <c r="DA271" s="138"/>
      <c r="DB271" s="138"/>
      <c r="DC271" s="138"/>
      <c r="DD271" s="138"/>
      <c r="DE271" s="138"/>
    </row>
    <row r="272" customFormat="false" ht="15.75" hidden="false" customHeight="true" outlineLevel="0" collapsed="false">
      <c r="A272" s="132"/>
      <c r="B272" s="132"/>
      <c r="C272" s="132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35"/>
      <c r="AW272" s="138"/>
      <c r="AX272" s="138"/>
      <c r="AY272" s="138"/>
      <c r="AZ272" s="138"/>
      <c r="BA272" s="138"/>
      <c r="BB272" s="138"/>
      <c r="BC272" s="138"/>
      <c r="BD272" s="138"/>
      <c r="BE272" s="138"/>
      <c r="BF272" s="138"/>
      <c r="BG272" s="138"/>
      <c r="BH272" s="138"/>
      <c r="BI272" s="138"/>
      <c r="BJ272" s="138"/>
      <c r="BK272" s="138"/>
      <c r="BL272" s="138"/>
      <c r="BM272" s="138"/>
      <c r="BN272" s="138"/>
      <c r="BO272" s="138"/>
      <c r="BP272" s="138"/>
      <c r="BQ272" s="138"/>
      <c r="BR272" s="138"/>
      <c r="BS272" s="138"/>
      <c r="BT272" s="138"/>
      <c r="BU272" s="138"/>
      <c r="BV272" s="138"/>
      <c r="BW272" s="138"/>
      <c r="BX272" s="138"/>
      <c r="BY272" s="138"/>
      <c r="BZ272" s="138"/>
      <c r="CA272" s="138"/>
      <c r="CB272" s="138"/>
      <c r="CC272" s="138"/>
      <c r="CD272" s="138"/>
      <c r="CE272" s="138"/>
      <c r="CF272" s="138"/>
      <c r="CG272" s="138"/>
      <c r="CH272" s="138"/>
      <c r="CI272" s="138"/>
      <c r="CJ272" s="138"/>
      <c r="CK272" s="138"/>
      <c r="CL272" s="138"/>
      <c r="CM272" s="138"/>
      <c r="CN272" s="138"/>
      <c r="CO272" s="138"/>
      <c r="CP272" s="138"/>
      <c r="CQ272" s="138"/>
      <c r="CR272" s="138"/>
      <c r="CS272" s="138"/>
      <c r="CT272" s="138"/>
      <c r="CU272" s="138"/>
      <c r="CV272" s="138"/>
      <c r="CW272" s="138"/>
      <c r="CX272" s="138"/>
      <c r="CY272" s="138"/>
      <c r="CZ272" s="138"/>
      <c r="DA272" s="138"/>
      <c r="DB272" s="138"/>
      <c r="DC272" s="138"/>
      <c r="DD272" s="138"/>
      <c r="DE272" s="138"/>
    </row>
    <row r="273" customFormat="false" ht="15.75" hidden="false" customHeight="true" outlineLevel="0" collapsed="false">
      <c r="A273" s="132"/>
      <c r="B273" s="132"/>
      <c r="C273" s="132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35"/>
      <c r="AW273" s="138"/>
      <c r="AX273" s="138"/>
      <c r="AY273" s="138"/>
      <c r="AZ273" s="138"/>
      <c r="BA273" s="138"/>
      <c r="BB273" s="138"/>
      <c r="BC273" s="138"/>
      <c r="BD273" s="138"/>
      <c r="BE273" s="138"/>
      <c r="BF273" s="138"/>
      <c r="BG273" s="138"/>
      <c r="BH273" s="138"/>
      <c r="BI273" s="138"/>
      <c r="BJ273" s="138"/>
      <c r="BK273" s="138"/>
      <c r="BL273" s="138"/>
      <c r="BM273" s="138"/>
      <c r="BN273" s="138"/>
      <c r="BO273" s="138"/>
      <c r="BP273" s="138"/>
      <c r="BQ273" s="138"/>
      <c r="BR273" s="138"/>
      <c r="BS273" s="138"/>
      <c r="BT273" s="138"/>
      <c r="BU273" s="138"/>
      <c r="BV273" s="138"/>
      <c r="BW273" s="138"/>
      <c r="BX273" s="138"/>
      <c r="BY273" s="138"/>
      <c r="BZ273" s="138"/>
      <c r="CA273" s="138"/>
      <c r="CB273" s="138"/>
      <c r="CC273" s="138"/>
      <c r="CD273" s="138"/>
      <c r="CE273" s="138"/>
      <c r="CF273" s="138"/>
      <c r="CG273" s="138"/>
      <c r="CH273" s="138"/>
      <c r="CI273" s="138"/>
      <c r="CJ273" s="138"/>
      <c r="CK273" s="138"/>
      <c r="CL273" s="138"/>
      <c r="CM273" s="138"/>
      <c r="CN273" s="138"/>
      <c r="CO273" s="138"/>
      <c r="CP273" s="138"/>
      <c r="CQ273" s="138"/>
      <c r="CR273" s="138"/>
      <c r="CS273" s="138"/>
      <c r="CT273" s="138"/>
      <c r="CU273" s="138"/>
      <c r="CV273" s="138"/>
      <c r="CW273" s="138"/>
      <c r="CX273" s="138"/>
      <c r="CY273" s="138"/>
      <c r="CZ273" s="138"/>
      <c r="DA273" s="138"/>
      <c r="DB273" s="138"/>
      <c r="DC273" s="138"/>
      <c r="DD273" s="138"/>
      <c r="DE273" s="138"/>
    </row>
    <row r="274" customFormat="false" ht="15.75" hidden="false" customHeight="true" outlineLevel="0" collapsed="false">
      <c r="A274" s="132"/>
      <c r="B274" s="132"/>
      <c r="C274" s="132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35"/>
      <c r="AW274" s="138"/>
      <c r="AX274" s="138"/>
      <c r="AY274" s="138"/>
      <c r="AZ274" s="138"/>
      <c r="BA274" s="138"/>
      <c r="BB274" s="138"/>
      <c r="BC274" s="138"/>
      <c r="BD274" s="138"/>
      <c r="BE274" s="138"/>
      <c r="BF274" s="138"/>
      <c r="BG274" s="138"/>
      <c r="BH274" s="138"/>
      <c r="BI274" s="138"/>
      <c r="BJ274" s="138"/>
      <c r="BK274" s="138"/>
      <c r="BL274" s="138"/>
      <c r="BM274" s="138"/>
      <c r="BN274" s="138"/>
      <c r="BO274" s="138"/>
      <c r="BP274" s="138"/>
      <c r="BQ274" s="138"/>
      <c r="BR274" s="138"/>
      <c r="BS274" s="138"/>
      <c r="BT274" s="138"/>
      <c r="BU274" s="138"/>
      <c r="BV274" s="138"/>
      <c r="BW274" s="138"/>
      <c r="BX274" s="138"/>
      <c r="BY274" s="138"/>
      <c r="BZ274" s="138"/>
      <c r="CA274" s="138"/>
      <c r="CB274" s="138"/>
      <c r="CC274" s="138"/>
      <c r="CD274" s="138"/>
      <c r="CE274" s="138"/>
      <c r="CF274" s="138"/>
      <c r="CG274" s="138"/>
      <c r="CH274" s="138"/>
      <c r="CI274" s="138"/>
      <c r="CJ274" s="138"/>
      <c r="CK274" s="138"/>
      <c r="CL274" s="138"/>
      <c r="CM274" s="138"/>
      <c r="CN274" s="138"/>
      <c r="CO274" s="138"/>
      <c r="CP274" s="138"/>
      <c r="CQ274" s="138"/>
      <c r="CR274" s="138"/>
      <c r="CS274" s="138"/>
      <c r="CT274" s="138"/>
      <c r="CU274" s="138"/>
      <c r="CV274" s="138"/>
      <c r="CW274" s="138"/>
      <c r="CX274" s="138"/>
      <c r="CY274" s="138"/>
      <c r="CZ274" s="138"/>
      <c r="DA274" s="138"/>
      <c r="DB274" s="138"/>
      <c r="DC274" s="138"/>
      <c r="DD274" s="138"/>
      <c r="DE274" s="138"/>
    </row>
    <row r="275" customFormat="false" ht="15.75" hidden="false" customHeight="true" outlineLevel="0" collapsed="false">
      <c r="A275" s="132"/>
      <c r="B275" s="132"/>
      <c r="C275" s="132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35"/>
      <c r="AW275" s="138"/>
      <c r="AX275" s="138"/>
      <c r="AY275" s="138"/>
      <c r="AZ275" s="138"/>
      <c r="BA275" s="138"/>
      <c r="BB275" s="138"/>
      <c r="BC275" s="138"/>
      <c r="BD275" s="138"/>
      <c r="BE275" s="138"/>
      <c r="BF275" s="138"/>
      <c r="BG275" s="138"/>
      <c r="BH275" s="138"/>
      <c r="BI275" s="138"/>
      <c r="BJ275" s="138"/>
      <c r="BK275" s="138"/>
      <c r="BL275" s="138"/>
      <c r="BM275" s="138"/>
      <c r="BN275" s="138"/>
      <c r="BO275" s="138"/>
      <c r="BP275" s="138"/>
      <c r="BQ275" s="138"/>
      <c r="BR275" s="138"/>
      <c r="BS275" s="138"/>
      <c r="BT275" s="138"/>
      <c r="BU275" s="138"/>
      <c r="BV275" s="138"/>
      <c r="BW275" s="138"/>
      <c r="BX275" s="138"/>
      <c r="BY275" s="138"/>
      <c r="BZ275" s="138"/>
      <c r="CA275" s="138"/>
      <c r="CB275" s="138"/>
      <c r="CC275" s="138"/>
      <c r="CD275" s="138"/>
      <c r="CE275" s="138"/>
      <c r="CF275" s="138"/>
      <c r="CG275" s="138"/>
      <c r="CH275" s="138"/>
      <c r="CI275" s="138"/>
      <c r="CJ275" s="138"/>
      <c r="CK275" s="138"/>
      <c r="CL275" s="138"/>
      <c r="CM275" s="138"/>
      <c r="CN275" s="138"/>
      <c r="CO275" s="138"/>
      <c r="CP275" s="138"/>
      <c r="CQ275" s="138"/>
      <c r="CR275" s="138"/>
      <c r="CS275" s="138"/>
      <c r="CT275" s="138"/>
      <c r="CU275" s="138"/>
      <c r="CV275" s="138"/>
      <c r="CW275" s="138"/>
      <c r="CX275" s="138"/>
      <c r="CY275" s="138"/>
      <c r="CZ275" s="138"/>
      <c r="DA275" s="138"/>
      <c r="DB275" s="138"/>
      <c r="DC275" s="138"/>
      <c r="DD275" s="138"/>
      <c r="DE275" s="138"/>
    </row>
    <row r="276" customFormat="false" ht="15.75" hidden="false" customHeight="true" outlineLevel="0" collapsed="false">
      <c r="A276" s="132"/>
      <c r="B276" s="132"/>
      <c r="C276" s="132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35"/>
      <c r="AW276" s="138"/>
      <c r="AX276" s="138"/>
      <c r="AY276" s="138"/>
      <c r="AZ276" s="138"/>
      <c r="BA276" s="138"/>
      <c r="BB276" s="138"/>
      <c r="BC276" s="138"/>
      <c r="BD276" s="138"/>
      <c r="BE276" s="138"/>
      <c r="BF276" s="138"/>
      <c r="BG276" s="138"/>
      <c r="BH276" s="138"/>
      <c r="BI276" s="138"/>
      <c r="BJ276" s="138"/>
      <c r="BK276" s="138"/>
      <c r="BL276" s="138"/>
      <c r="BM276" s="138"/>
      <c r="BN276" s="138"/>
      <c r="BO276" s="138"/>
      <c r="BP276" s="138"/>
      <c r="BQ276" s="138"/>
      <c r="BR276" s="138"/>
      <c r="BS276" s="138"/>
      <c r="BT276" s="138"/>
      <c r="BU276" s="138"/>
      <c r="BV276" s="138"/>
      <c r="BW276" s="138"/>
      <c r="BX276" s="138"/>
      <c r="BY276" s="138"/>
      <c r="BZ276" s="138"/>
      <c r="CA276" s="138"/>
      <c r="CB276" s="138"/>
      <c r="CC276" s="138"/>
      <c r="CD276" s="138"/>
      <c r="CE276" s="138"/>
      <c r="CF276" s="138"/>
      <c r="CG276" s="138"/>
      <c r="CH276" s="138"/>
      <c r="CI276" s="138"/>
      <c r="CJ276" s="138"/>
      <c r="CK276" s="138"/>
      <c r="CL276" s="138"/>
      <c r="CM276" s="138"/>
      <c r="CN276" s="138"/>
      <c r="CO276" s="138"/>
      <c r="CP276" s="138"/>
      <c r="CQ276" s="138"/>
      <c r="CR276" s="138"/>
      <c r="CS276" s="138"/>
      <c r="CT276" s="138"/>
      <c r="CU276" s="138"/>
      <c r="CV276" s="138"/>
      <c r="CW276" s="138"/>
      <c r="CX276" s="138"/>
      <c r="CY276" s="138"/>
      <c r="CZ276" s="138"/>
      <c r="DA276" s="138"/>
      <c r="DB276" s="138"/>
      <c r="DC276" s="138"/>
      <c r="DD276" s="138"/>
      <c r="DE276" s="138"/>
    </row>
    <row r="277" customFormat="false" ht="15.75" hidden="false" customHeight="true" outlineLevel="0" collapsed="false">
      <c r="A277" s="132"/>
      <c r="B277" s="132"/>
      <c r="C277" s="132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35"/>
      <c r="AW277" s="138"/>
      <c r="AX277" s="138"/>
      <c r="AY277" s="138"/>
      <c r="AZ277" s="138"/>
      <c r="BA277" s="138"/>
      <c r="BB277" s="138"/>
      <c r="BC277" s="138"/>
      <c r="BD277" s="138"/>
      <c r="BE277" s="138"/>
      <c r="BF277" s="138"/>
      <c r="BG277" s="138"/>
      <c r="BH277" s="138"/>
      <c r="BI277" s="138"/>
      <c r="BJ277" s="138"/>
      <c r="BK277" s="138"/>
      <c r="BL277" s="138"/>
      <c r="BM277" s="138"/>
      <c r="BN277" s="138"/>
      <c r="BO277" s="138"/>
      <c r="BP277" s="138"/>
      <c r="BQ277" s="138"/>
      <c r="BR277" s="138"/>
      <c r="BS277" s="138"/>
      <c r="BT277" s="138"/>
      <c r="BU277" s="138"/>
      <c r="BV277" s="138"/>
      <c r="BW277" s="138"/>
      <c r="BX277" s="138"/>
      <c r="BY277" s="138"/>
      <c r="BZ277" s="138"/>
      <c r="CA277" s="138"/>
      <c r="CB277" s="138"/>
      <c r="CC277" s="138"/>
      <c r="CD277" s="138"/>
      <c r="CE277" s="138"/>
      <c r="CF277" s="138"/>
      <c r="CG277" s="138"/>
      <c r="CH277" s="138"/>
      <c r="CI277" s="138"/>
      <c r="CJ277" s="138"/>
      <c r="CK277" s="138"/>
      <c r="CL277" s="138"/>
      <c r="CM277" s="138"/>
      <c r="CN277" s="138"/>
      <c r="CO277" s="138"/>
      <c r="CP277" s="138"/>
      <c r="CQ277" s="138"/>
      <c r="CR277" s="138"/>
      <c r="CS277" s="138"/>
      <c r="CT277" s="138"/>
      <c r="CU277" s="138"/>
      <c r="CV277" s="138"/>
      <c r="CW277" s="138"/>
      <c r="CX277" s="138"/>
      <c r="CY277" s="138"/>
      <c r="CZ277" s="138"/>
      <c r="DA277" s="138"/>
      <c r="DB277" s="138"/>
      <c r="DC277" s="138"/>
      <c r="DD277" s="138"/>
      <c r="DE277" s="138"/>
    </row>
    <row r="278" customFormat="false" ht="15.75" hidden="false" customHeight="true" outlineLevel="0" collapsed="false">
      <c r="A278" s="132"/>
      <c r="B278" s="132"/>
      <c r="C278" s="132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35"/>
      <c r="AW278" s="138"/>
      <c r="AX278" s="138"/>
      <c r="AY278" s="138"/>
      <c r="AZ278" s="138"/>
      <c r="BA278" s="138"/>
      <c r="BB278" s="138"/>
      <c r="BC278" s="138"/>
      <c r="BD278" s="138"/>
      <c r="BE278" s="138"/>
      <c r="BF278" s="138"/>
      <c r="BG278" s="138"/>
      <c r="BH278" s="138"/>
      <c r="BI278" s="138"/>
      <c r="BJ278" s="138"/>
      <c r="BK278" s="138"/>
      <c r="BL278" s="138"/>
      <c r="BM278" s="138"/>
      <c r="BN278" s="138"/>
      <c r="BO278" s="138"/>
      <c r="BP278" s="138"/>
      <c r="BQ278" s="138"/>
      <c r="BR278" s="138"/>
      <c r="BS278" s="138"/>
      <c r="BT278" s="138"/>
      <c r="BU278" s="138"/>
      <c r="BV278" s="138"/>
      <c r="BW278" s="138"/>
      <c r="BX278" s="138"/>
      <c r="BY278" s="138"/>
      <c r="BZ278" s="138"/>
      <c r="CA278" s="138"/>
      <c r="CB278" s="138"/>
      <c r="CC278" s="138"/>
      <c r="CD278" s="138"/>
      <c r="CE278" s="138"/>
      <c r="CF278" s="138"/>
      <c r="CG278" s="138"/>
      <c r="CH278" s="138"/>
      <c r="CI278" s="138"/>
      <c r="CJ278" s="138"/>
      <c r="CK278" s="138"/>
      <c r="CL278" s="138"/>
      <c r="CM278" s="138"/>
      <c r="CN278" s="138"/>
      <c r="CO278" s="138"/>
      <c r="CP278" s="138"/>
      <c r="CQ278" s="138"/>
      <c r="CR278" s="138"/>
      <c r="CS278" s="138"/>
      <c r="CT278" s="138"/>
      <c r="CU278" s="138"/>
      <c r="CV278" s="138"/>
      <c r="CW278" s="138"/>
      <c r="CX278" s="138"/>
      <c r="CY278" s="138"/>
      <c r="CZ278" s="138"/>
      <c r="DA278" s="138"/>
      <c r="DB278" s="138"/>
      <c r="DC278" s="138"/>
      <c r="DD278" s="138"/>
      <c r="DE278" s="138"/>
    </row>
    <row r="279" customFormat="false" ht="15.75" hidden="false" customHeight="true" outlineLevel="0" collapsed="false">
      <c r="A279" s="132"/>
      <c r="B279" s="132"/>
      <c r="C279" s="132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35"/>
      <c r="AW279" s="138"/>
      <c r="AX279" s="138"/>
      <c r="AY279" s="138"/>
      <c r="AZ279" s="138"/>
      <c r="BA279" s="138"/>
      <c r="BB279" s="138"/>
      <c r="BC279" s="138"/>
      <c r="BD279" s="138"/>
      <c r="BE279" s="138"/>
      <c r="BF279" s="138"/>
      <c r="BG279" s="138"/>
      <c r="BH279" s="138"/>
      <c r="BI279" s="138"/>
      <c r="BJ279" s="138"/>
      <c r="BK279" s="138"/>
      <c r="BL279" s="138"/>
      <c r="BM279" s="138"/>
      <c r="BN279" s="138"/>
      <c r="BO279" s="138"/>
      <c r="BP279" s="138"/>
      <c r="BQ279" s="138"/>
      <c r="BR279" s="138"/>
      <c r="BS279" s="138"/>
      <c r="BT279" s="138"/>
      <c r="BU279" s="138"/>
      <c r="BV279" s="138"/>
      <c r="BW279" s="138"/>
      <c r="BX279" s="138"/>
      <c r="BY279" s="138"/>
      <c r="BZ279" s="138"/>
      <c r="CA279" s="138"/>
      <c r="CB279" s="138"/>
      <c r="CC279" s="138"/>
      <c r="CD279" s="138"/>
      <c r="CE279" s="138"/>
      <c r="CF279" s="138"/>
      <c r="CG279" s="138"/>
      <c r="CH279" s="138"/>
      <c r="CI279" s="138"/>
      <c r="CJ279" s="138"/>
      <c r="CK279" s="138"/>
      <c r="CL279" s="138"/>
      <c r="CM279" s="138"/>
      <c r="CN279" s="138"/>
      <c r="CO279" s="138"/>
      <c r="CP279" s="138"/>
      <c r="CQ279" s="138"/>
      <c r="CR279" s="138"/>
      <c r="CS279" s="138"/>
      <c r="CT279" s="138"/>
      <c r="CU279" s="138"/>
      <c r="CV279" s="138"/>
      <c r="CW279" s="138"/>
      <c r="CX279" s="138"/>
      <c r="CY279" s="138"/>
      <c r="CZ279" s="138"/>
      <c r="DA279" s="138"/>
      <c r="DB279" s="138"/>
      <c r="DC279" s="138"/>
      <c r="DD279" s="138"/>
      <c r="DE279" s="138"/>
    </row>
    <row r="280" customFormat="false" ht="15.75" hidden="false" customHeight="true" outlineLevel="0" collapsed="false">
      <c r="A280" s="132"/>
      <c r="B280" s="132"/>
      <c r="C280" s="132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35"/>
      <c r="AW280" s="138"/>
      <c r="AX280" s="138"/>
      <c r="AY280" s="138"/>
      <c r="AZ280" s="138"/>
      <c r="BA280" s="138"/>
      <c r="BB280" s="138"/>
      <c r="BC280" s="138"/>
      <c r="BD280" s="138"/>
      <c r="BE280" s="138"/>
      <c r="BF280" s="138"/>
      <c r="BG280" s="138"/>
      <c r="BH280" s="138"/>
      <c r="BI280" s="138"/>
      <c r="BJ280" s="138"/>
      <c r="BK280" s="138"/>
      <c r="BL280" s="138"/>
      <c r="BM280" s="138"/>
      <c r="BN280" s="138"/>
      <c r="BO280" s="138"/>
      <c r="BP280" s="138"/>
      <c r="BQ280" s="138"/>
      <c r="BR280" s="138"/>
      <c r="BS280" s="138"/>
      <c r="BT280" s="138"/>
      <c r="BU280" s="138"/>
      <c r="BV280" s="138"/>
      <c r="BW280" s="138"/>
      <c r="BX280" s="138"/>
      <c r="BY280" s="138"/>
      <c r="BZ280" s="138"/>
      <c r="CA280" s="138"/>
      <c r="CB280" s="138"/>
      <c r="CC280" s="138"/>
      <c r="CD280" s="138"/>
      <c r="CE280" s="138"/>
      <c r="CF280" s="138"/>
      <c r="CG280" s="138"/>
      <c r="CH280" s="138"/>
      <c r="CI280" s="138"/>
      <c r="CJ280" s="138"/>
      <c r="CK280" s="138"/>
      <c r="CL280" s="138"/>
      <c r="CM280" s="138"/>
      <c r="CN280" s="138"/>
      <c r="CO280" s="138"/>
      <c r="CP280" s="138"/>
      <c r="CQ280" s="138"/>
      <c r="CR280" s="138"/>
      <c r="CS280" s="138"/>
      <c r="CT280" s="138"/>
      <c r="CU280" s="138"/>
      <c r="CV280" s="138"/>
      <c r="CW280" s="138"/>
      <c r="CX280" s="138"/>
      <c r="CY280" s="138"/>
      <c r="CZ280" s="138"/>
      <c r="DA280" s="138"/>
      <c r="DB280" s="138"/>
      <c r="DC280" s="138"/>
      <c r="DD280" s="138"/>
      <c r="DE280" s="138"/>
    </row>
    <row r="281" customFormat="false" ht="15.75" hidden="false" customHeight="true" outlineLevel="0" collapsed="false">
      <c r="A281" s="132"/>
      <c r="B281" s="132"/>
      <c r="C281" s="132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35"/>
      <c r="AW281" s="138"/>
      <c r="AX281" s="138"/>
      <c r="AY281" s="138"/>
      <c r="AZ281" s="138"/>
      <c r="BA281" s="138"/>
      <c r="BB281" s="138"/>
      <c r="BC281" s="138"/>
      <c r="BD281" s="138"/>
      <c r="BE281" s="138"/>
      <c r="BF281" s="138"/>
      <c r="BG281" s="138"/>
      <c r="BH281" s="138"/>
      <c r="BI281" s="138"/>
      <c r="BJ281" s="138"/>
      <c r="BK281" s="138"/>
      <c r="BL281" s="138"/>
      <c r="BM281" s="138"/>
      <c r="BN281" s="138"/>
      <c r="BO281" s="138"/>
      <c r="BP281" s="138"/>
      <c r="BQ281" s="138"/>
      <c r="BR281" s="138"/>
      <c r="BS281" s="138"/>
      <c r="BT281" s="138"/>
      <c r="BU281" s="138"/>
      <c r="BV281" s="138"/>
      <c r="BW281" s="138"/>
      <c r="BX281" s="138"/>
      <c r="BY281" s="138"/>
      <c r="BZ281" s="138"/>
      <c r="CA281" s="138"/>
      <c r="CB281" s="138"/>
      <c r="CC281" s="138"/>
      <c r="CD281" s="138"/>
      <c r="CE281" s="138"/>
      <c r="CF281" s="138"/>
      <c r="CG281" s="138"/>
      <c r="CH281" s="138"/>
      <c r="CI281" s="138"/>
      <c r="CJ281" s="138"/>
      <c r="CK281" s="138"/>
      <c r="CL281" s="138"/>
      <c r="CM281" s="138"/>
      <c r="CN281" s="138"/>
      <c r="CO281" s="138"/>
      <c r="CP281" s="138"/>
      <c r="CQ281" s="138"/>
      <c r="CR281" s="138"/>
      <c r="CS281" s="138"/>
      <c r="CT281" s="138"/>
      <c r="CU281" s="138"/>
      <c r="CV281" s="138"/>
      <c r="CW281" s="138"/>
      <c r="CX281" s="138"/>
      <c r="CY281" s="138"/>
      <c r="CZ281" s="138"/>
      <c r="DA281" s="138"/>
      <c r="DB281" s="138"/>
      <c r="DC281" s="138"/>
      <c r="DD281" s="138"/>
      <c r="DE281" s="138"/>
    </row>
    <row r="282" customFormat="false" ht="15.75" hidden="false" customHeight="true" outlineLevel="0" collapsed="false">
      <c r="A282" s="132"/>
      <c r="B282" s="132"/>
      <c r="C282" s="132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35"/>
      <c r="AW282" s="138"/>
      <c r="AX282" s="138"/>
      <c r="AY282" s="138"/>
      <c r="AZ282" s="138"/>
      <c r="BA282" s="138"/>
      <c r="BB282" s="138"/>
      <c r="BC282" s="138"/>
      <c r="BD282" s="138"/>
      <c r="BE282" s="138"/>
      <c r="BF282" s="138"/>
      <c r="BG282" s="138"/>
      <c r="BH282" s="138"/>
      <c r="BI282" s="138"/>
      <c r="BJ282" s="138"/>
      <c r="BK282" s="138"/>
      <c r="BL282" s="138"/>
      <c r="BM282" s="138"/>
      <c r="BN282" s="138"/>
      <c r="BO282" s="138"/>
      <c r="BP282" s="138"/>
      <c r="BQ282" s="138"/>
      <c r="BR282" s="138"/>
      <c r="BS282" s="138"/>
      <c r="BT282" s="138"/>
      <c r="BU282" s="138"/>
      <c r="BV282" s="138"/>
      <c r="BW282" s="138"/>
      <c r="BX282" s="138"/>
      <c r="BY282" s="138"/>
      <c r="BZ282" s="138"/>
      <c r="CA282" s="138"/>
      <c r="CB282" s="138"/>
      <c r="CC282" s="138"/>
      <c r="CD282" s="138"/>
      <c r="CE282" s="138"/>
      <c r="CF282" s="138"/>
      <c r="CG282" s="138"/>
      <c r="CH282" s="138"/>
      <c r="CI282" s="138"/>
      <c r="CJ282" s="138"/>
      <c r="CK282" s="138"/>
      <c r="CL282" s="138"/>
      <c r="CM282" s="138"/>
      <c r="CN282" s="138"/>
      <c r="CO282" s="138"/>
      <c r="CP282" s="138"/>
      <c r="CQ282" s="138"/>
      <c r="CR282" s="138"/>
      <c r="CS282" s="138"/>
      <c r="CT282" s="138"/>
      <c r="CU282" s="138"/>
      <c r="CV282" s="138"/>
      <c r="CW282" s="138"/>
      <c r="CX282" s="138"/>
      <c r="CY282" s="138"/>
      <c r="CZ282" s="138"/>
      <c r="DA282" s="138"/>
      <c r="DB282" s="138"/>
      <c r="DC282" s="138"/>
      <c r="DD282" s="138"/>
      <c r="DE282" s="138"/>
    </row>
    <row r="283" customFormat="false" ht="15.75" hidden="false" customHeight="true" outlineLevel="0" collapsed="false">
      <c r="A283" s="132"/>
      <c r="B283" s="132"/>
      <c r="C283" s="132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35"/>
      <c r="AW283" s="138"/>
      <c r="AX283" s="138"/>
      <c r="AY283" s="138"/>
      <c r="AZ283" s="138"/>
      <c r="BA283" s="138"/>
      <c r="BB283" s="138"/>
      <c r="BC283" s="138"/>
      <c r="BD283" s="138"/>
      <c r="BE283" s="138"/>
      <c r="BF283" s="138"/>
      <c r="BG283" s="138"/>
      <c r="BH283" s="138"/>
      <c r="BI283" s="138"/>
      <c r="BJ283" s="138"/>
      <c r="BK283" s="138"/>
      <c r="BL283" s="138"/>
      <c r="BM283" s="138"/>
      <c r="BN283" s="138"/>
      <c r="BO283" s="138"/>
      <c r="BP283" s="138"/>
      <c r="BQ283" s="138"/>
      <c r="BR283" s="138"/>
      <c r="BS283" s="138"/>
      <c r="BT283" s="138"/>
      <c r="BU283" s="138"/>
      <c r="BV283" s="138"/>
      <c r="BW283" s="138"/>
      <c r="BX283" s="138"/>
      <c r="BY283" s="138"/>
      <c r="BZ283" s="138"/>
      <c r="CA283" s="138"/>
      <c r="CB283" s="138"/>
      <c r="CC283" s="138"/>
      <c r="CD283" s="138"/>
      <c r="CE283" s="138"/>
      <c r="CF283" s="138"/>
      <c r="CG283" s="138"/>
      <c r="CH283" s="138"/>
      <c r="CI283" s="138"/>
      <c r="CJ283" s="138"/>
      <c r="CK283" s="138"/>
      <c r="CL283" s="138"/>
      <c r="CM283" s="138"/>
      <c r="CN283" s="138"/>
      <c r="CO283" s="138"/>
      <c r="CP283" s="138"/>
      <c r="CQ283" s="138"/>
      <c r="CR283" s="138"/>
      <c r="CS283" s="138"/>
      <c r="CT283" s="138"/>
      <c r="CU283" s="138"/>
      <c r="CV283" s="138"/>
      <c r="CW283" s="138"/>
      <c r="CX283" s="138"/>
      <c r="CY283" s="138"/>
      <c r="CZ283" s="138"/>
      <c r="DA283" s="138"/>
      <c r="DB283" s="138"/>
      <c r="DC283" s="138"/>
      <c r="DD283" s="138"/>
      <c r="DE283" s="138"/>
    </row>
    <row r="284" customFormat="false" ht="15.75" hidden="false" customHeight="true" outlineLevel="0" collapsed="false">
      <c r="A284" s="132"/>
      <c r="B284" s="132"/>
      <c r="C284" s="132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35"/>
      <c r="AW284" s="138"/>
      <c r="AX284" s="138"/>
      <c r="AY284" s="138"/>
      <c r="AZ284" s="138"/>
      <c r="BA284" s="138"/>
      <c r="BB284" s="138"/>
      <c r="BC284" s="138"/>
      <c r="BD284" s="138"/>
      <c r="BE284" s="138"/>
      <c r="BF284" s="138"/>
      <c r="BG284" s="138"/>
      <c r="BH284" s="138"/>
      <c r="BI284" s="138"/>
      <c r="BJ284" s="138"/>
      <c r="BK284" s="138"/>
      <c r="BL284" s="138"/>
      <c r="BM284" s="138"/>
      <c r="BN284" s="138"/>
      <c r="BO284" s="138"/>
      <c r="BP284" s="138"/>
      <c r="BQ284" s="138"/>
      <c r="BR284" s="138"/>
      <c r="BS284" s="138"/>
      <c r="BT284" s="138"/>
      <c r="BU284" s="138"/>
      <c r="BV284" s="138"/>
      <c r="BW284" s="138"/>
      <c r="BX284" s="138"/>
      <c r="BY284" s="138"/>
      <c r="BZ284" s="138"/>
      <c r="CA284" s="138"/>
      <c r="CB284" s="138"/>
      <c r="CC284" s="138"/>
      <c r="CD284" s="138"/>
      <c r="CE284" s="138"/>
      <c r="CF284" s="138"/>
      <c r="CG284" s="138"/>
      <c r="CH284" s="138"/>
      <c r="CI284" s="138"/>
      <c r="CJ284" s="138"/>
      <c r="CK284" s="138"/>
      <c r="CL284" s="138"/>
      <c r="CM284" s="138"/>
      <c r="CN284" s="138"/>
      <c r="CO284" s="138"/>
      <c r="CP284" s="138"/>
      <c r="CQ284" s="138"/>
      <c r="CR284" s="138"/>
      <c r="CS284" s="138"/>
      <c r="CT284" s="138"/>
      <c r="CU284" s="138"/>
      <c r="CV284" s="138"/>
      <c r="CW284" s="138"/>
      <c r="CX284" s="138"/>
      <c r="CY284" s="138"/>
      <c r="CZ284" s="138"/>
      <c r="DA284" s="138"/>
      <c r="DB284" s="138"/>
      <c r="DC284" s="138"/>
      <c r="DD284" s="138"/>
      <c r="DE284" s="138"/>
    </row>
    <row r="285" customFormat="false" ht="15.75" hidden="false" customHeight="true" outlineLevel="0" collapsed="false">
      <c r="A285" s="132"/>
      <c r="B285" s="132"/>
      <c r="C285" s="132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35"/>
      <c r="AW285" s="138"/>
      <c r="AX285" s="138"/>
      <c r="AY285" s="138"/>
      <c r="AZ285" s="138"/>
      <c r="BA285" s="138"/>
      <c r="BB285" s="138"/>
      <c r="BC285" s="138"/>
      <c r="BD285" s="138"/>
      <c r="BE285" s="138"/>
      <c r="BF285" s="138"/>
      <c r="BG285" s="138"/>
      <c r="BH285" s="138"/>
      <c r="BI285" s="138"/>
      <c r="BJ285" s="138"/>
      <c r="BK285" s="138"/>
      <c r="BL285" s="138"/>
      <c r="BM285" s="138"/>
      <c r="BN285" s="138"/>
      <c r="BO285" s="138"/>
      <c r="BP285" s="138"/>
      <c r="BQ285" s="138"/>
      <c r="BR285" s="138"/>
      <c r="BS285" s="138"/>
      <c r="BT285" s="138"/>
      <c r="BU285" s="138"/>
      <c r="BV285" s="138"/>
      <c r="BW285" s="138"/>
      <c r="BX285" s="138"/>
      <c r="BY285" s="138"/>
      <c r="BZ285" s="138"/>
      <c r="CA285" s="138"/>
      <c r="CB285" s="138"/>
      <c r="CC285" s="138"/>
      <c r="CD285" s="138"/>
      <c r="CE285" s="138"/>
      <c r="CF285" s="138"/>
      <c r="CG285" s="138"/>
      <c r="CH285" s="138"/>
      <c r="CI285" s="138"/>
      <c r="CJ285" s="138"/>
      <c r="CK285" s="138"/>
      <c r="CL285" s="138"/>
      <c r="CM285" s="138"/>
      <c r="CN285" s="138"/>
      <c r="CO285" s="138"/>
      <c r="CP285" s="138"/>
      <c r="CQ285" s="138"/>
      <c r="CR285" s="138"/>
      <c r="CS285" s="138"/>
      <c r="CT285" s="138"/>
      <c r="CU285" s="138"/>
      <c r="CV285" s="138"/>
      <c r="CW285" s="138"/>
      <c r="CX285" s="138"/>
      <c r="CY285" s="138"/>
      <c r="CZ285" s="138"/>
      <c r="DA285" s="138"/>
      <c r="DB285" s="138"/>
      <c r="DC285" s="138"/>
      <c r="DD285" s="138"/>
      <c r="DE285" s="138"/>
    </row>
    <row r="286" customFormat="false" ht="15.75" hidden="false" customHeight="true" outlineLevel="0" collapsed="false">
      <c r="A286" s="132"/>
      <c r="B286" s="132"/>
      <c r="C286" s="132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35"/>
      <c r="AW286" s="138"/>
      <c r="AX286" s="138"/>
      <c r="AY286" s="138"/>
      <c r="AZ286" s="138"/>
      <c r="BA286" s="138"/>
      <c r="BB286" s="138"/>
      <c r="BC286" s="138"/>
      <c r="BD286" s="138"/>
      <c r="BE286" s="138"/>
      <c r="BF286" s="138"/>
      <c r="BG286" s="138"/>
      <c r="BH286" s="138"/>
      <c r="BI286" s="138"/>
      <c r="BJ286" s="138"/>
      <c r="BK286" s="138"/>
      <c r="BL286" s="138"/>
      <c r="BM286" s="138"/>
      <c r="BN286" s="138"/>
      <c r="BO286" s="138"/>
      <c r="BP286" s="138"/>
      <c r="BQ286" s="138"/>
      <c r="BR286" s="138"/>
      <c r="BS286" s="138"/>
      <c r="BT286" s="138"/>
      <c r="BU286" s="138"/>
      <c r="BV286" s="138"/>
      <c r="BW286" s="138"/>
      <c r="BX286" s="138"/>
      <c r="BY286" s="138"/>
      <c r="BZ286" s="138"/>
      <c r="CA286" s="138"/>
      <c r="CB286" s="138"/>
      <c r="CC286" s="138"/>
      <c r="CD286" s="138"/>
      <c r="CE286" s="138"/>
      <c r="CF286" s="138"/>
      <c r="CG286" s="138"/>
      <c r="CH286" s="138"/>
      <c r="CI286" s="138"/>
      <c r="CJ286" s="138"/>
      <c r="CK286" s="138"/>
      <c r="CL286" s="138"/>
      <c r="CM286" s="138"/>
      <c r="CN286" s="138"/>
      <c r="CO286" s="138"/>
      <c r="CP286" s="138"/>
      <c r="CQ286" s="138"/>
      <c r="CR286" s="138"/>
      <c r="CS286" s="138"/>
      <c r="CT286" s="138"/>
      <c r="CU286" s="138"/>
      <c r="CV286" s="138"/>
      <c r="CW286" s="138"/>
      <c r="CX286" s="138"/>
      <c r="CY286" s="138"/>
      <c r="CZ286" s="138"/>
      <c r="DA286" s="138"/>
      <c r="DB286" s="138"/>
      <c r="DC286" s="138"/>
      <c r="DD286" s="138"/>
      <c r="DE286" s="138"/>
    </row>
    <row r="287" customFormat="false" ht="15.75" hidden="false" customHeight="true" outlineLevel="0" collapsed="false">
      <c r="A287" s="132"/>
      <c r="B287" s="132"/>
      <c r="C287" s="132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35"/>
      <c r="AW287" s="138"/>
      <c r="AX287" s="138"/>
      <c r="AY287" s="138"/>
      <c r="AZ287" s="138"/>
      <c r="BA287" s="138"/>
      <c r="BB287" s="138"/>
      <c r="BC287" s="138"/>
      <c r="BD287" s="138"/>
      <c r="BE287" s="138"/>
      <c r="BF287" s="138"/>
      <c r="BG287" s="138"/>
      <c r="BH287" s="138"/>
      <c r="BI287" s="138"/>
      <c r="BJ287" s="138"/>
      <c r="BK287" s="138"/>
      <c r="BL287" s="138"/>
      <c r="BM287" s="138"/>
      <c r="BN287" s="138"/>
      <c r="BO287" s="138"/>
      <c r="BP287" s="138"/>
      <c r="BQ287" s="138"/>
      <c r="BR287" s="138"/>
      <c r="BS287" s="138"/>
      <c r="BT287" s="138"/>
      <c r="BU287" s="138"/>
      <c r="BV287" s="138"/>
      <c r="BW287" s="138"/>
      <c r="BX287" s="138"/>
      <c r="BY287" s="138"/>
      <c r="BZ287" s="138"/>
      <c r="CA287" s="138"/>
      <c r="CB287" s="138"/>
      <c r="CC287" s="138"/>
      <c r="CD287" s="138"/>
      <c r="CE287" s="138"/>
      <c r="CF287" s="138"/>
      <c r="CG287" s="138"/>
      <c r="CH287" s="138"/>
      <c r="CI287" s="138"/>
      <c r="CJ287" s="138"/>
      <c r="CK287" s="138"/>
      <c r="CL287" s="138"/>
      <c r="CM287" s="138"/>
      <c r="CN287" s="138"/>
      <c r="CO287" s="138"/>
      <c r="CP287" s="138"/>
      <c r="CQ287" s="138"/>
      <c r="CR287" s="138"/>
      <c r="CS287" s="138"/>
      <c r="CT287" s="138"/>
      <c r="CU287" s="138"/>
      <c r="CV287" s="138"/>
      <c r="CW287" s="138"/>
      <c r="CX287" s="138"/>
      <c r="CY287" s="138"/>
      <c r="CZ287" s="138"/>
      <c r="DA287" s="138"/>
      <c r="DB287" s="138"/>
      <c r="DC287" s="138"/>
      <c r="DD287" s="138"/>
      <c r="DE287" s="138"/>
    </row>
    <row r="288" customFormat="false" ht="15.75" hidden="false" customHeight="true" outlineLevel="0" collapsed="false">
      <c r="A288" s="132"/>
      <c r="B288" s="132"/>
      <c r="C288" s="132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35"/>
      <c r="AW288" s="138"/>
      <c r="AX288" s="138"/>
      <c r="AY288" s="138"/>
      <c r="AZ288" s="138"/>
      <c r="BA288" s="138"/>
      <c r="BB288" s="138"/>
      <c r="BC288" s="138"/>
      <c r="BD288" s="138"/>
      <c r="BE288" s="138"/>
      <c r="BF288" s="138"/>
      <c r="BG288" s="138"/>
      <c r="BH288" s="138"/>
      <c r="BI288" s="138"/>
      <c r="BJ288" s="138"/>
      <c r="BK288" s="138"/>
      <c r="BL288" s="138"/>
      <c r="BM288" s="138"/>
      <c r="BN288" s="138"/>
      <c r="BO288" s="138"/>
      <c r="BP288" s="138"/>
      <c r="BQ288" s="138"/>
      <c r="BR288" s="138"/>
      <c r="BS288" s="138"/>
      <c r="BT288" s="138"/>
      <c r="BU288" s="138"/>
      <c r="BV288" s="138"/>
      <c r="BW288" s="138"/>
      <c r="BX288" s="138"/>
      <c r="BY288" s="138"/>
      <c r="BZ288" s="138"/>
      <c r="CA288" s="138"/>
      <c r="CB288" s="138"/>
      <c r="CC288" s="138"/>
      <c r="CD288" s="138"/>
      <c r="CE288" s="138"/>
      <c r="CF288" s="138"/>
      <c r="CG288" s="138"/>
      <c r="CH288" s="138"/>
      <c r="CI288" s="138"/>
      <c r="CJ288" s="138"/>
      <c r="CK288" s="138"/>
      <c r="CL288" s="138"/>
      <c r="CM288" s="138"/>
      <c r="CN288" s="138"/>
      <c r="CO288" s="138"/>
      <c r="CP288" s="138"/>
      <c r="CQ288" s="138"/>
      <c r="CR288" s="138"/>
      <c r="CS288" s="138"/>
      <c r="CT288" s="138"/>
      <c r="CU288" s="138"/>
      <c r="CV288" s="138"/>
      <c r="CW288" s="138"/>
      <c r="CX288" s="138"/>
      <c r="CY288" s="138"/>
      <c r="CZ288" s="138"/>
      <c r="DA288" s="138"/>
      <c r="DB288" s="138"/>
      <c r="DC288" s="138"/>
      <c r="DD288" s="138"/>
      <c r="DE288" s="138"/>
    </row>
    <row r="289" customFormat="false" ht="15.75" hidden="false" customHeight="true" outlineLevel="0" collapsed="false">
      <c r="A289" s="132"/>
      <c r="B289" s="132"/>
      <c r="C289" s="132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35"/>
      <c r="AW289" s="138"/>
      <c r="AX289" s="138"/>
      <c r="AY289" s="138"/>
      <c r="AZ289" s="138"/>
      <c r="BA289" s="138"/>
      <c r="BB289" s="138"/>
      <c r="BC289" s="138"/>
      <c r="BD289" s="138"/>
      <c r="BE289" s="138"/>
      <c r="BF289" s="138"/>
      <c r="BG289" s="138"/>
      <c r="BH289" s="138"/>
      <c r="BI289" s="138"/>
      <c r="BJ289" s="138"/>
      <c r="BK289" s="138"/>
      <c r="BL289" s="138"/>
      <c r="BM289" s="138"/>
      <c r="BN289" s="138"/>
      <c r="BO289" s="138"/>
      <c r="BP289" s="138"/>
      <c r="BQ289" s="138"/>
      <c r="BR289" s="138"/>
      <c r="BS289" s="138"/>
      <c r="BT289" s="138"/>
      <c r="BU289" s="138"/>
      <c r="BV289" s="138"/>
      <c r="BW289" s="138"/>
      <c r="BX289" s="138"/>
      <c r="BY289" s="138"/>
      <c r="BZ289" s="138"/>
      <c r="CA289" s="138"/>
      <c r="CB289" s="138"/>
      <c r="CC289" s="138"/>
      <c r="CD289" s="138"/>
      <c r="CE289" s="138"/>
      <c r="CF289" s="138"/>
      <c r="CG289" s="138"/>
      <c r="CH289" s="138"/>
      <c r="CI289" s="138"/>
      <c r="CJ289" s="138"/>
      <c r="CK289" s="138"/>
      <c r="CL289" s="138"/>
      <c r="CM289" s="138"/>
      <c r="CN289" s="138"/>
      <c r="CO289" s="138"/>
      <c r="CP289" s="138"/>
      <c r="CQ289" s="138"/>
      <c r="CR289" s="138"/>
      <c r="CS289" s="138"/>
      <c r="CT289" s="138"/>
      <c r="CU289" s="138"/>
      <c r="CV289" s="138"/>
      <c r="CW289" s="138"/>
      <c r="CX289" s="138"/>
      <c r="CY289" s="138"/>
      <c r="CZ289" s="138"/>
      <c r="DA289" s="138"/>
      <c r="DB289" s="138"/>
      <c r="DC289" s="138"/>
      <c r="DD289" s="138"/>
      <c r="DE289" s="138"/>
    </row>
    <row r="290" customFormat="false" ht="15.75" hidden="false" customHeight="true" outlineLevel="0" collapsed="false">
      <c r="A290" s="132"/>
      <c r="B290" s="132"/>
      <c r="C290" s="132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35"/>
      <c r="AW290" s="138"/>
      <c r="AX290" s="138"/>
      <c r="AY290" s="138"/>
      <c r="AZ290" s="138"/>
      <c r="BA290" s="138"/>
      <c r="BB290" s="138"/>
      <c r="BC290" s="138"/>
      <c r="BD290" s="138"/>
      <c r="BE290" s="138"/>
      <c r="BF290" s="138"/>
      <c r="BG290" s="138"/>
      <c r="BH290" s="138"/>
      <c r="BI290" s="138"/>
      <c r="BJ290" s="138"/>
      <c r="BK290" s="138"/>
      <c r="BL290" s="138"/>
      <c r="BM290" s="138"/>
      <c r="BN290" s="138"/>
      <c r="BO290" s="138"/>
      <c r="BP290" s="138"/>
      <c r="BQ290" s="138"/>
      <c r="BR290" s="138"/>
      <c r="BS290" s="138"/>
      <c r="BT290" s="138"/>
      <c r="BU290" s="138"/>
      <c r="BV290" s="138"/>
      <c r="BW290" s="138"/>
      <c r="BX290" s="138"/>
      <c r="BY290" s="138"/>
      <c r="BZ290" s="138"/>
      <c r="CA290" s="138"/>
      <c r="CB290" s="138"/>
      <c r="CC290" s="138"/>
      <c r="CD290" s="138"/>
      <c r="CE290" s="138"/>
      <c r="CF290" s="138"/>
      <c r="CG290" s="138"/>
      <c r="CH290" s="138"/>
      <c r="CI290" s="138"/>
      <c r="CJ290" s="138"/>
      <c r="CK290" s="138"/>
      <c r="CL290" s="138"/>
      <c r="CM290" s="138"/>
      <c r="CN290" s="138"/>
      <c r="CO290" s="138"/>
      <c r="CP290" s="138"/>
      <c r="CQ290" s="138"/>
      <c r="CR290" s="138"/>
      <c r="CS290" s="138"/>
      <c r="CT290" s="138"/>
      <c r="CU290" s="138"/>
      <c r="CV290" s="138"/>
      <c r="CW290" s="138"/>
      <c r="CX290" s="138"/>
      <c r="CY290" s="138"/>
      <c r="CZ290" s="138"/>
      <c r="DA290" s="138"/>
      <c r="DB290" s="138"/>
      <c r="DC290" s="138"/>
      <c r="DD290" s="138"/>
      <c r="DE290" s="138"/>
    </row>
    <row r="291" customFormat="false" ht="15.75" hidden="false" customHeight="true" outlineLevel="0" collapsed="false">
      <c r="A291" s="132"/>
      <c r="B291" s="132"/>
      <c r="C291" s="132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35"/>
      <c r="AW291" s="138"/>
      <c r="AX291" s="138"/>
      <c r="AY291" s="138"/>
      <c r="AZ291" s="138"/>
      <c r="BA291" s="138"/>
      <c r="BB291" s="138"/>
      <c r="BC291" s="138"/>
      <c r="BD291" s="138"/>
      <c r="BE291" s="138"/>
      <c r="BF291" s="138"/>
      <c r="BG291" s="138"/>
      <c r="BH291" s="138"/>
      <c r="BI291" s="138"/>
      <c r="BJ291" s="138"/>
      <c r="BK291" s="138"/>
      <c r="BL291" s="138"/>
      <c r="BM291" s="138"/>
      <c r="BN291" s="138"/>
      <c r="BO291" s="138"/>
      <c r="BP291" s="138"/>
      <c r="BQ291" s="138"/>
      <c r="BR291" s="138"/>
      <c r="BS291" s="138"/>
      <c r="BT291" s="138"/>
      <c r="BU291" s="138"/>
      <c r="BV291" s="138"/>
      <c r="BW291" s="138"/>
      <c r="BX291" s="138"/>
      <c r="BY291" s="138"/>
      <c r="BZ291" s="138"/>
      <c r="CA291" s="138"/>
      <c r="CB291" s="138"/>
      <c r="CC291" s="138"/>
      <c r="CD291" s="138"/>
      <c r="CE291" s="138"/>
      <c r="CF291" s="138"/>
      <c r="CG291" s="138"/>
      <c r="CH291" s="138"/>
      <c r="CI291" s="138"/>
      <c r="CJ291" s="138"/>
      <c r="CK291" s="138"/>
      <c r="CL291" s="138"/>
      <c r="CM291" s="138"/>
      <c r="CN291" s="138"/>
      <c r="CO291" s="138"/>
      <c r="CP291" s="138"/>
      <c r="CQ291" s="138"/>
      <c r="CR291" s="138"/>
      <c r="CS291" s="138"/>
      <c r="CT291" s="138"/>
      <c r="CU291" s="138"/>
      <c r="CV291" s="138"/>
      <c r="CW291" s="138"/>
      <c r="CX291" s="138"/>
      <c r="CY291" s="138"/>
      <c r="CZ291" s="138"/>
      <c r="DA291" s="138"/>
      <c r="DB291" s="138"/>
      <c r="DC291" s="138"/>
      <c r="DD291" s="138"/>
      <c r="DE291" s="138"/>
    </row>
    <row r="292" customFormat="false" ht="15.75" hidden="false" customHeight="true" outlineLevel="0" collapsed="false">
      <c r="A292" s="132"/>
      <c r="B292" s="132"/>
      <c r="C292" s="132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35"/>
      <c r="AW292" s="138"/>
      <c r="AX292" s="138"/>
      <c r="AY292" s="138"/>
      <c r="AZ292" s="138"/>
      <c r="BA292" s="138"/>
      <c r="BB292" s="138"/>
      <c r="BC292" s="138"/>
      <c r="BD292" s="138"/>
      <c r="BE292" s="138"/>
      <c r="BF292" s="138"/>
      <c r="BG292" s="138"/>
      <c r="BH292" s="138"/>
      <c r="BI292" s="138"/>
      <c r="BJ292" s="138"/>
      <c r="BK292" s="138"/>
      <c r="BL292" s="138"/>
      <c r="BM292" s="138"/>
      <c r="BN292" s="138"/>
      <c r="BO292" s="138"/>
      <c r="BP292" s="138"/>
      <c r="BQ292" s="138"/>
      <c r="BR292" s="138"/>
      <c r="BS292" s="138"/>
      <c r="BT292" s="138"/>
      <c r="BU292" s="138"/>
      <c r="BV292" s="138"/>
      <c r="BW292" s="138"/>
      <c r="BX292" s="138"/>
      <c r="BY292" s="138"/>
      <c r="BZ292" s="138"/>
      <c r="CA292" s="138"/>
      <c r="CB292" s="138"/>
      <c r="CC292" s="138"/>
      <c r="CD292" s="138"/>
      <c r="CE292" s="138"/>
      <c r="CF292" s="138"/>
      <c r="CG292" s="138"/>
      <c r="CH292" s="138"/>
      <c r="CI292" s="138"/>
      <c r="CJ292" s="138"/>
      <c r="CK292" s="138"/>
      <c r="CL292" s="138"/>
      <c r="CM292" s="138"/>
      <c r="CN292" s="138"/>
      <c r="CO292" s="138"/>
      <c r="CP292" s="138"/>
      <c r="CQ292" s="138"/>
      <c r="CR292" s="138"/>
      <c r="CS292" s="138"/>
      <c r="CT292" s="138"/>
      <c r="CU292" s="138"/>
      <c r="CV292" s="138"/>
      <c r="CW292" s="138"/>
      <c r="CX292" s="138"/>
      <c r="CY292" s="138"/>
      <c r="CZ292" s="138"/>
      <c r="DA292" s="138"/>
      <c r="DB292" s="138"/>
      <c r="DC292" s="138"/>
      <c r="DD292" s="138"/>
      <c r="DE292" s="138"/>
    </row>
    <row r="293" customFormat="false" ht="15.75" hidden="false" customHeight="true" outlineLevel="0" collapsed="false">
      <c r="A293" s="132"/>
      <c r="B293" s="132"/>
      <c r="C293" s="132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/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3"/>
      <c r="AT293" s="153"/>
      <c r="AU293" s="153"/>
      <c r="AV293" s="135"/>
      <c r="AW293" s="138"/>
      <c r="AX293" s="138"/>
      <c r="AY293" s="138"/>
      <c r="AZ293" s="138"/>
      <c r="BA293" s="138"/>
      <c r="BB293" s="138"/>
      <c r="BC293" s="138"/>
      <c r="BD293" s="138"/>
      <c r="BE293" s="138"/>
      <c r="BF293" s="138"/>
      <c r="BG293" s="138"/>
      <c r="BH293" s="138"/>
      <c r="BI293" s="138"/>
      <c r="BJ293" s="138"/>
      <c r="BK293" s="138"/>
      <c r="BL293" s="138"/>
      <c r="BM293" s="138"/>
      <c r="BN293" s="138"/>
      <c r="BO293" s="138"/>
      <c r="BP293" s="138"/>
      <c r="BQ293" s="138"/>
      <c r="BR293" s="138"/>
      <c r="BS293" s="138"/>
      <c r="BT293" s="138"/>
      <c r="BU293" s="138"/>
      <c r="BV293" s="138"/>
      <c r="BW293" s="138"/>
      <c r="BX293" s="138"/>
      <c r="BY293" s="138"/>
      <c r="BZ293" s="138"/>
      <c r="CA293" s="138"/>
      <c r="CB293" s="138"/>
      <c r="CC293" s="138"/>
      <c r="CD293" s="138"/>
      <c r="CE293" s="138"/>
      <c r="CF293" s="138"/>
      <c r="CG293" s="138"/>
      <c r="CH293" s="138"/>
      <c r="CI293" s="138"/>
      <c r="CJ293" s="138"/>
      <c r="CK293" s="138"/>
      <c r="CL293" s="138"/>
      <c r="CM293" s="138"/>
      <c r="CN293" s="138"/>
      <c r="CO293" s="138"/>
      <c r="CP293" s="138"/>
      <c r="CQ293" s="138"/>
      <c r="CR293" s="138"/>
      <c r="CS293" s="138"/>
      <c r="CT293" s="138"/>
      <c r="CU293" s="138"/>
      <c r="CV293" s="138"/>
      <c r="CW293" s="138"/>
      <c r="CX293" s="138"/>
      <c r="CY293" s="138"/>
      <c r="CZ293" s="138"/>
      <c r="DA293" s="138"/>
      <c r="DB293" s="138"/>
      <c r="DC293" s="138"/>
      <c r="DD293" s="138"/>
      <c r="DE293" s="138"/>
    </row>
    <row r="294" customFormat="false" ht="15.75" hidden="false" customHeight="true" outlineLevel="0" collapsed="false">
      <c r="A294" s="132"/>
      <c r="B294" s="132"/>
      <c r="C294" s="132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35"/>
      <c r="AW294" s="138"/>
      <c r="AX294" s="138"/>
      <c r="AY294" s="138"/>
      <c r="AZ294" s="138"/>
      <c r="BA294" s="138"/>
      <c r="BB294" s="138"/>
      <c r="BC294" s="138"/>
      <c r="BD294" s="138"/>
      <c r="BE294" s="138"/>
      <c r="BF294" s="138"/>
      <c r="BG294" s="138"/>
      <c r="BH294" s="138"/>
      <c r="BI294" s="138"/>
      <c r="BJ294" s="138"/>
      <c r="BK294" s="138"/>
      <c r="BL294" s="138"/>
      <c r="BM294" s="138"/>
      <c r="BN294" s="138"/>
      <c r="BO294" s="138"/>
      <c r="BP294" s="138"/>
      <c r="BQ294" s="138"/>
      <c r="BR294" s="138"/>
      <c r="BS294" s="138"/>
      <c r="BT294" s="138"/>
      <c r="BU294" s="138"/>
      <c r="BV294" s="138"/>
      <c r="BW294" s="138"/>
      <c r="BX294" s="138"/>
      <c r="BY294" s="138"/>
      <c r="BZ294" s="138"/>
      <c r="CA294" s="138"/>
      <c r="CB294" s="138"/>
      <c r="CC294" s="138"/>
      <c r="CD294" s="138"/>
      <c r="CE294" s="138"/>
      <c r="CF294" s="138"/>
      <c r="CG294" s="138"/>
      <c r="CH294" s="138"/>
      <c r="CI294" s="138"/>
      <c r="CJ294" s="138"/>
      <c r="CK294" s="138"/>
      <c r="CL294" s="138"/>
      <c r="CM294" s="138"/>
      <c r="CN294" s="138"/>
      <c r="CO294" s="138"/>
      <c r="CP294" s="138"/>
      <c r="CQ294" s="138"/>
      <c r="CR294" s="138"/>
      <c r="CS294" s="138"/>
      <c r="CT294" s="138"/>
      <c r="CU294" s="138"/>
      <c r="CV294" s="138"/>
      <c r="CW294" s="138"/>
      <c r="CX294" s="138"/>
      <c r="CY294" s="138"/>
      <c r="CZ294" s="138"/>
      <c r="DA294" s="138"/>
      <c r="DB294" s="138"/>
      <c r="DC294" s="138"/>
      <c r="DD294" s="138"/>
      <c r="DE294" s="138"/>
    </row>
    <row r="295" customFormat="false" ht="15.75" hidden="false" customHeight="true" outlineLevel="0" collapsed="false">
      <c r="A295" s="132"/>
      <c r="B295" s="132"/>
      <c r="C295" s="132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35"/>
      <c r="AW295" s="138"/>
      <c r="AX295" s="138"/>
      <c r="AY295" s="138"/>
      <c r="AZ295" s="138"/>
      <c r="BA295" s="138"/>
      <c r="BB295" s="138"/>
      <c r="BC295" s="138"/>
      <c r="BD295" s="138"/>
      <c r="BE295" s="138"/>
      <c r="BF295" s="138"/>
      <c r="BG295" s="138"/>
      <c r="BH295" s="138"/>
      <c r="BI295" s="138"/>
      <c r="BJ295" s="138"/>
      <c r="BK295" s="138"/>
      <c r="BL295" s="138"/>
      <c r="BM295" s="138"/>
      <c r="BN295" s="138"/>
      <c r="BO295" s="138"/>
      <c r="BP295" s="138"/>
      <c r="BQ295" s="138"/>
      <c r="BR295" s="138"/>
      <c r="BS295" s="138"/>
      <c r="BT295" s="138"/>
      <c r="BU295" s="138"/>
      <c r="BV295" s="138"/>
      <c r="BW295" s="138"/>
      <c r="BX295" s="138"/>
      <c r="BY295" s="138"/>
      <c r="BZ295" s="138"/>
      <c r="CA295" s="138"/>
      <c r="CB295" s="138"/>
      <c r="CC295" s="138"/>
      <c r="CD295" s="138"/>
      <c r="CE295" s="138"/>
      <c r="CF295" s="138"/>
      <c r="CG295" s="138"/>
      <c r="CH295" s="138"/>
      <c r="CI295" s="138"/>
      <c r="CJ295" s="138"/>
      <c r="CK295" s="138"/>
      <c r="CL295" s="138"/>
      <c r="CM295" s="138"/>
      <c r="CN295" s="138"/>
      <c r="CO295" s="138"/>
      <c r="CP295" s="138"/>
      <c r="CQ295" s="138"/>
      <c r="CR295" s="138"/>
      <c r="CS295" s="138"/>
      <c r="CT295" s="138"/>
      <c r="CU295" s="138"/>
      <c r="CV295" s="138"/>
      <c r="CW295" s="138"/>
      <c r="CX295" s="138"/>
      <c r="CY295" s="138"/>
      <c r="CZ295" s="138"/>
      <c r="DA295" s="138"/>
      <c r="DB295" s="138"/>
      <c r="DC295" s="138"/>
      <c r="DD295" s="138"/>
      <c r="DE295" s="138"/>
    </row>
    <row r="296" customFormat="false" ht="15.75" hidden="false" customHeight="true" outlineLevel="0" collapsed="false">
      <c r="A296" s="132"/>
      <c r="B296" s="132"/>
      <c r="C296" s="132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35"/>
      <c r="AW296" s="138"/>
      <c r="AX296" s="138"/>
      <c r="AY296" s="138"/>
      <c r="AZ296" s="138"/>
      <c r="BA296" s="138"/>
      <c r="BB296" s="138"/>
      <c r="BC296" s="138"/>
      <c r="BD296" s="138"/>
      <c r="BE296" s="138"/>
      <c r="BF296" s="138"/>
      <c r="BG296" s="138"/>
      <c r="BH296" s="138"/>
      <c r="BI296" s="138"/>
      <c r="BJ296" s="138"/>
      <c r="BK296" s="138"/>
      <c r="BL296" s="138"/>
      <c r="BM296" s="138"/>
      <c r="BN296" s="138"/>
      <c r="BO296" s="138"/>
      <c r="BP296" s="138"/>
      <c r="BQ296" s="138"/>
      <c r="BR296" s="138"/>
      <c r="BS296" s="138"/>
      <c r="BT296" s="138"/>
      <c r="BU296" s="138"/>
      <c r="BV296" s="138"/>
      <c r="BW296" s="138"/>
      <c r="BX296" s="138"/>
      <c r="BY296" s="138"/>
      <c r="BZ296" s="138"/>
      <c r="CA296" s="138"/>
      <c r="CB296" s="138"/>
      <c r="CC296" s="138"/>
      <c r="CD296" s="138"/>
      <c r="CE296" s="138"/>
      <c r="CF296" s="138"/>
      <c r="CG296" s="138"/>
      <c r="CH296" s="138"/>
      <c r="CI296" s="138"/>
      <c r="CJ296" s="138"/>
      <c r="CK296" s="138"/>
      <c r="CL296" s="138"/>
      <c r="CM296" s="138"/>
      <c r="CN296" s="138"/>
      <c r="CO296" s="138"/>
      <c r="CP296" s="138"/>
      <c r="CQ296" s="138"/>
      <c r="CR296" s="138"/>
      <c r="CS296" s="138"/>
      <c r="CT296" s="138"/>
      <c r="CU296" s="138"/>
      <c r="CV296" s="138"/>
      <c r="CW296" s="138"/>
      <c r="CX296" s="138"/>
      <c r="CY296" s="138"/>
      <c r="CZ296" s="138"/>
      <c r="DA296" s="138"/>
      <c r="DB296" s="138"/>
      <c r="DC296" s="138"/>
      <c r="DD296" s="138"/>
      <c r="DE296" s="138"/>
    </row>
    <row r="297" customFormat="false" ht="15.75" hidden="false" customHeight="true" outlineLevel="0" collapsed="false">
      <c r="A297" s="132"/>
      <c r="B297" s="132"/>
      <c r="C297" s="132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35"/>
      <c r="AW297" s="138"/>
      <c r="AX297" s="138"/>
      <c r="AY297" s="138"/>
      <c r="AZ297" s="138"/>
      <c r="BA297" s="138"/>
      <c r="BB297" s="138"/>
      <c r="BC297" s="138"/>
      <c r="BD297" s="138"/>
      <c r="BE297" s="138"/>
      <c r="BF297" s="138"/>
      <c r="BG297" s="138"/>
      <c r="BH297" s="138"/>
      <c r="BI297" s="138"/>
      <c r="BJ297" s="138"/>
      <c r="BK297" s="138"/>
      <c r="BL297" s="138"/>
      <c r="BM297" s="138"/>
      <c r="BN297" s="138"/>
      <c r="BO297" s="138"/>
      <c r="BP297" s="138"/>
      <c r="BQ297" s="138"/>
      <c r="BR297" s="138"/>
      <c r="BS297" s="138"/>
      <c r="BT297" s="138"/>
      <c r="BU297" s="138"/>
      <c r="BV297" s="138"/>
      <c r="BW297" s="138"/>
      <c r="BX297" s="138"/>
      <c r="BY297" s="138"/>
      <c r="BZ297" s="138"/>
      <c r="CA297" s="138"/>
      <c r="CB297" s="138"/>
      <c r="CC297" s="138"/>
      <c r="CD297" s="138"/>
      <c r="CE297" s="138"/>
      <c r="CF297" s="138"/>
      <c r="CG297" s="138"/>
      <c r="CH297" s="138"/>
      <c r="CI297" s="138"/>
      <c r="CJ297" s="138"/>
      <c r="CK297" s="138"/>
      <c r="CL297" s="138"/>
      <c r="CM297" s="138"/>
      <c r="CN297" s="138"/>
      <c r="CO297" s="138"/>
      <c r="CP297" s="138"/>
      <c r="CQ297" s="138"/>
      <c r="CR297" s="138"/>
      <c r="CS297" s="138"/>
      <c r="CT297" s="138"/>
      <c r="CU297" s="138"/>
      <c r="CV297" s="138"/>
      <c r="CW297" s="138"/>
      <c r="CX297" s="138"/>
      <c r="CY297" s="138"/>
      <c r="CZ297" s="138"/>
      <c r="DA297" s="138"/>
      <c r="DB297" s="138"/>
      <c r="DC297" s="138"/>
      <c r="DD297" s="138"/>
      <c r="DE297" s="138"/>
    </row>
    <row r="298" customFormat="false" ht="15.75" hidden="false" customHeight="true" outlineLevel="0" collapsed="false">
      <c r="A298" s="132"/>
      <c r="B298" s="132"/>
      <c r="C298" s="132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35"/>
      <c r="AW298" s="138"/>
      <c r="AX298" s="138"/>
      <c r="AY298" s="138"/>
      <c r="AZ298" s="138"/>
      <c r="BA298" s="138"/>
      <c r="BB298" s="138"/>
      <c r="BC298" s="138"/>
      <c r="BD298" s="138"/>
      <c r="BE298" s="138"/>
      <c r="BF298" s="138"/>
      <c r="BG298" s="138"/>
      <c r="BH298" s="138"/>
      <c r="BI298" s="138"/>
      <c r="BJ298" s="138"/>
      <c r="BK298" s="138"/>
      <c r="BL298" s="138"/>
      <c r="BM298" s="138"/>
      <c r="BN298" s="138"/>
      <c r="BO298" s="138"/>
      <c r="BP298" s="138"/>
      <c r="BQ298" s="138"/>
      <c r="BR298" s="138"/>
      <c r="BS298" s="138"/>
      <c r="BT298" s="138"/>
      <c r="BU298" s="138"/>
      <c r="BV298" s="138"/>
      <c r="BW298" s="138"/>
      <c r="BX298" s="138"/>
      <c r="BY298" s="138"/>
      <c r="BZ298" s="138"/>
      <c r="CA298" s="138"/>
      <c r="CB298" s="138"/>
      <c r="CC298" s="138"/>
      <c r="CD298" s="138"/>
      <c r="CE298" s="138"/>
      <c r="CF298" s="138"/>
      <c r="CG298" s="138"/>
      <c r="CH298" s="138"/>
      <c r="CI298" s="138"/>
      <c r="CJ298" s="138"/>
      <c r="CK298" s="138"/>
      <c r="CL298" s="138"/>
      <c r="CM298" s="138"/>
      <c r="CN298" s="138"/>
      <c r="CO298" s="138"/>
      <c r="CP298" s="138"/>
      <c r="CQ298" s="138"/>
      <c r="CR298" s="138"/>
      <c r="CS298" s="138"/>
      <c r="CT298" s="138"/>
      <c r="CU298" s="138"/>
      <c r="CV298" s="138"/>
      <c r="CW298" s="138"/>
      <c r="CX298" s="138"/>
      <c r="CY298" s="138"/>
      <c r="CZ298" s="138"/>
      <c r="DA298" s="138"/>
      <c r="DB298" s="138"/>
      <c r="DC298" s="138"/>
      <c r="DD298" s="138"/>
      <c r="DE298" s="138"/>
    </row>
    <row r="299" customFormat="false" ht="15.75" hidden="false" customHeight="true" outlineLevel="0" collapsed="false">
      <c r="A299" s="132"/>
      <c r="B299" s="132"/>
      <c r="C299" s="132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35"/>
      <c r="AW299" s="138"/>
      <c r="AX299" s="138"/>
      <c r="AY299" s="138"/>
      <c r="AZ299" s="138"/>
      <c r="BA299" s="138"/>
      <c r="BB299" s="138"/>
      <c r="BC299" s="138"/>
      <c r="BD299" s="138"/>
      <c r="BE299" s="138"/>
      <c r="BF299" s="138"/>
      <c r="BG299" s="138"/>
      <c r="BH299" s="138"/>
      <c r="BI299" s="138"/>
      <c r="BJ299" s="138"/>
      <c r="BK299" s="138"/>
      <c r="BL299" s="138"/>
      <c r="BM299" s="138"/>
      <c r="BN299" s="138"/>
      <c r="BO299" s="138"/>
      <c r="BP299" s="138"/>
      <c r="BQ299" s="138"/>
      <c r="BR299" s="138"/>
      <c r="BS299" s="138"/>
      <c r="BT299" s="138"/>
      <c r="BU299" s="138"/>
      <c r="BV299" s="138"/>
      <c r="BW299" s="138"/>
      <c r="BX299" s="138"/>
      <c r="BY299" s="138"/>
      <c r="BZ299" s="138"/>
      <c r="CA299" s="138"/>
      <c r="CB299" s="138"/>
      <c r="CC299" s="138"/>
      <c r="CD299" s="138"/>
      <c r="CE299" s="138"/>
      <c r="CF299" s="138"/>
      <c r="CG299" s="138"/>
      <c r="CH299" s="138"/>
      <c r="CI299" s="138"/>
      <c r="CJ299" s="138"/>
      <c r="CK299" s="138"/>
      <c r="CL299" s="138"/>
      <c r="CM299" s="138"/>
      <c r="CN299" s="138"/>
      <c r="CO299" s="138"/>
      <c r="CP299" s="138"/>
      <c r="CQ299" s="138"/>
      <c r="CR299" s="138"/>
      <c r="CS299" s="138"/>
      <c r="CT299" s="138"/>
      <c r="CU299" s="138"/>
      <c r="CV299" s="138"/>
      <c r="CW299" s="138"/>
      <c r="CX299" s="138"/>
      <c r="CY299" s="138"/>
      <c r="CZ299" s="138"/>
      <c r="DA299" s="138"/>
      <c r="DB299" s="138"/>
      <c r="DC299" s="138"/>
      <c r="DD299" s="138"/>
      <c r="DE299" s="138"/>
    </row>
    <row r="300" customFormat="false" ht="15.75" hidden="false" customHeight="true" outlineLevel="0" collapsed="false">
      <c r="A300" s="132"/>
      <c r="B300" s="132"/>
      <c r="C300" s="132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35"/>
      <c r="AW300" s="138"/>
      <c r="AX300" s="138"/>
      <c r="AY300" s="138"/>
      <c r="AZ300" s="138"/>
      <c r="BA300" s="138"/>
      <c r="BB300" s="138"/>
      <c r="BC300" s="138"/>
      <c r="BD300" s="138"/>
      <c r="BE300" s="138"/>
      <c r="BF300" s="138"/>
      <c r="BG300" s="138"/>
      <c r="BH300" s="138"/>
      <c r="BI300" s="138"/>
      <c r="BJ300" s="138"/>
      <c r="BK300" s="138"/>
      <c r="BL300" s="138"/>
      <c r="BM300" s="138"/>
      <c r="BN300" s="138"/>
      <c r="BO300" s="138"/>
      <c r="BP300" s="138"/>
      <c r="BQ300" s="138"/>
      <c r="BR300" s="138"/>
      <c r="BS300" s="138"/>
      <c r="BT300" s="138"/>
      <c r="BU300" s="138"/>
      <c r="BV300" s="138"/>
      <c r="BW300" s="138"/>
      <c r="BX300" s="138"/>
      <c r="BY300" s="138"/>
      <c r="BZ300" s="138"/>
      <c r="CA300" s="138"/>
      <c r="CB300" s="138"/>
      <c r="CC300" s="138"/>
      <c r="CD300" s="138"/>
      <c r="CE300" s="138"/>
      <c r="CF300" s="138"/>
      <c r="CG300" s="138"/>
      <c r="CH300" s="138"/>
      <c r="CI300" s="138"/>
      <c r="CJ300" s="138"/>
      <c r="CK300" s="138"/>
      <c r="CL300" s="138"/>
      <c r="CM300" s="138"/>
      <c r="CN300" s="138"/>
      <c r="CO300" s="138"/>
      <c r="CP300" s="138"/>
      <c r="CQ300" s="138"/>
      <c r="CR300" s="138"/>
      <c r="CS300" s="138"/>
      <c r="CT300" s="138"/>
      <c r="CU300" s="138"/>
      <c r="CV300" s="138"/>
      <c r="CW300" s="138"/>
      <c r="CX300" s="138"/>
      <c r="CY300" s="138"/>
      <c r="CZ300" s="138"/>
      <c r="DA300" s="138"/>
      <c r="DB300" s="138"/>
      <c r="DC300" s="138"/>
      <c r="DD300" s="138"/>
      <c r="DE300" s="138"/>
    </row>
    <row r="301" customFormat="false" ht="15.75" hidden="false" customHeight="true" outlineLevel="0" collapsed="false">
      <c r="A301" s="132"/>
      <c r="B301" s="132"/>
      <c r="C301" s="132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35"/>
      <c r="AW301" s="138"/>
      <c r="AX301" s="138"/>
      <c r="AY301" s="138"/>
      <c r="AZ301" s="138"/>
      <c r="BA301" s="138"/>
      <c r="BB301" s="138"/>
      <c r="BC301" s="138"/>
      <c r="BD301" s="138"/>
      <c r="BE301" s="138"/>
      <c r="BF301" s="138"/>
      <c r="BG301" s="138"/>
      <c r="BH301" s="138"/>
      <c r="BI301" s="138"/>
      <c r="BJ301" s="138"/>
      <c r="BK301" s="138"/>
      <c r="BL301" s="138"/>
      <c r="BM301" s="138"/>
      <c r="BN301" s="138"/>
      <c r="BO301" s="138"/>
      <c r="BP301" s="138"/>
      <c r="BQ301" s="138"/>
      <c r="BR301" s="138"/>
      <c r="BS301" s="138"/>
      <c r="BT301" s="138"/>
      <c r="BU301" s="138"/>
      <c r="BV301" s="138"/>
      <c r="BW301" s="138"/>
      <c r="BX301" s="138"/>
      <c r="BY301" s="138"/>
      <c r="BZ301" s="138"/>
      <c r="CA301" s="138"/>
      <c r="CB301" s="138"/>
      <c r="CC301" s="138"/>
      <c r="CD301" s="138"/>
      <c r="CE301" s="138"/>
      <c r="CF301" s="138"/>
      <c r="CG301" s="138"/>
      <c r="CH301" s="138"/>
      <c r="CI301" s="138"/>
      <c r="CJ301" s="138"/>
      <c r="CK301" s="138"/>
      <c r="CL301" s="138"/>
      <c r="CM301" s="138"/>
      <c r="CN301" s="138"/>
      <c r="CO301" s="138"/>
      <c r="CP301" s="138"/>
      <c r="CQ301" s="138"/>
      <c r="CR301" s="138"/>
      <c r="CS301" s="138"/>
      <c r="CT301" s="138"/>
      <c r="CU301" s="138"/>
      <c r="CV301" s="138"/>
      <c r="CW301" s="138"/>
      <c r="CX301" s="138"/>
      <c r="CY301" s="138"/>
      <c r="CZ301" s="138"/>
      <c r="DA301" s="138"/>
      <c r="DB301" s="138"/>
      <c r="DC301" s="138"/>
      <c r="DD301" s="138"/>
      <c r="DE301" s="138"/>
    </row>
    <row r="302" customFormat="false" ht="15.75" hidden="false" customHeight="true" outlineLevel="0" collapsed="false">
      <c r="A302" s="132"/>
      <c r="B302" s="132"/>
      <c r="C302" s="132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35"/>
      <c r="AW302" s="138"/>
      <c r="AX302" s="138"/>
      <c r="AY302" s="138"/>
      <c r="AZ302" s="138"/>
      <c r="BA302" s="138"/>
      <c r="BB302" s="138"/>
      <c r="BC302" s="138"/>
      <c r="BD302" s="138"/>
      <c r="BE302" s="138"/>
      <c r="BF302" s="138"/>
      <c r="BG302" s="138"/>
      <c r="BH302" s="138"/>
      <c r="BI302" s="138"/>
      <c r="BJ302" s="138"/>
      <c r="BK302" s="138"/>
      <c r="BL302" s="138"/>
      <c r="BM302" s="138"/>
      <c r="BN302" s="138"/>
      <c r="BO302" s="138"/>
      <c r="BP302" s="138"/>
      <c r="BQ302" s="138"/>
      <c r="BR302" s="138"/>
      <c r="BS302" s="138"/>
      <c r="BT302" s="138"/>
      <c r="BU302" s="138"/>
      <c r="BV302" s="138"/>
      <c r="BW302" s="138"/>
      <c r="BX302" s="138"/>
      <c r="BY302" s="138"/>
      <c r="BZ302" s="138"/>
      <c r="CA302" s="138"/>
      <c r="CB302" s="138"/>
      <c r="CC302" s="138"/>
      <c r="CD302" s="138"/>
      <c r="CE302" s="138"/>
      <c r="CF302" s="138"/>
      <c r="CG302" s="138"/>
      <c r="CH302" s="138"/>
      <c r="CI302" s="138"/>
      <c r="CJ302" s="138"/>
      <c r="CK302" s="138"/>
      <c r="CL302" s="138"/>
      <c r="CM302" s="138"/>
      <c r="CN302" s="138"/>
      <c r="CO302" s="138"/>
      <c r="CP302" s="138"/>
      <c r="CQ302" s="138"/>
      <c r="CR302" s="138"/>
      <c r="CS302" s="138"/>
      <c r="CT302" s="138"/>
      <c r="CU302" s="138"/>
      <c r="CV302" s="138"/>
      <c r="CW302" s="138"/>
      <c r="CX302" s="138"/>
      <c r="CY302" s="138"/>
      <c r="CZ302" s="138"/>
      <c r="DA302" s="138"/>
      <c r="DB302" s="138"/>
      <c r="DC302" s="138"/>
      <c r="DD302" s="138"/>
      <c r="DE302" s="138"/>
    </row>
    <row r="303" customFormat="false" ht="15.75" hidden="false" customHeight="true" outlineLevel="0" collapsed="false">
      <c r="A303" s="132"/>
      <c r="B303" s="132"/>
      <c r="C303" s="132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35"/>
      <c r="AW303" s="138"/>
      <c r="AX303" s="138"/>
      <c r="AY303" s="138"/>
      <c r="AZ303" s="138"/>
      <c r="BA303" s="138"/>
      <c r="BB303" s="138"/>
      <c r="BC303" s="138"/>
      <c r="BD303" s="138"/>
      <c r="BE303" s="138"/>
      <c r="BF303" s="138"/>
      <c r="BG303" s="138"/>
      <c r="BH303" s="138"/>
      <c r="BI303" s="138"/>
      <c r="BJ303" s="138"/>
      <c r="BK303" s="138"/>
      <c r="BL303" s="138"/>
      <c r="BM303" s="138"/>
      <c r="BN303" s="138"/>
      <c r="BO303" s="138"/>
      <c r="BP303" s="138"/>
      <c r="BQ303" s="138"/>
      <c r="BR303" s="138"/>
      <c r="BS303" s="138"/>
      <c r="BT303" s="138"/>
      <c r="BU303" s="138"/>
      <c r="BV303" s="138"/>
      <c r="BW303" s="138"/>
      <c r="BX303" s="138"/>
      <c r="BY303" s="138"/>
      <c r="BZ303" s="138"/>
      <c r="CA303" s="138"/>
      <c r="CB303" s="138"/>
      <c r="CC303" s="138"/>
      <c r="CD303" s="138"/>
      <c r="CE303" s="138"/>
      <c r="CF303" s="138"/>
      <c r="CG303" s="138"/>
      <c r="CH303" s="138"/>
      <c r="CI303" s="138"/>
      <c r="CJ303" s="138"/>
      <c r="CK303" s="138"/>
      <c r="CL303" s="138"/>
      <c r="CM303" s="138"/>
      <c r="CN303" s="138"/>
      <c r="CO303" s="138"/>
      <c r="CP303" s="138"/>
      <c r="CQ303" s="138"/>
      <c r="CR303" s="138"/>
      <c r="CS303" s="138"/>
      <c r="CT303" s="138"/>
      <c r="CU303" s="138"/>
      <c r="CV303" s="138"/>
      <c r="CW303" s="138"/>
      <c r="CX303" s="138"/>
      <c r="CY303" s="138"/>
      <c r="CZ303" s="138"/>
      <c r="DA303" s="138"/>
      <c r="DB303" s="138"/>
      <c r="DC303" s="138"/>
      <c r="DD303" s="138"/>
      <c r="DE303" s="138"/>
    </row>
    <row r="304" customFormat="false" ht="15.75" hidden="false" customHeight="true" outlineLevel="0" collapsed="false">
      <c r="A304" s="132"/>
      <c r="B304" s="132"/>
      <c r="C304" s="132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35"/>
      <c r="AW304" s="138"/>
      <c r="AX304" s="138"/>
      <c r="AY304" s="138"/>
      <c r="AZ304" s="138"/>
      <c r="BA304" s="138"/>
      <c r="BB304" s="138"/>
      <c r="BC304" s="138"/>
      <c r="BD304" s="138"/>
      <c r="BE304" s="138"/>
      <c r="BF304" s="138"/>
      <c r="BG304" s="138"/>
      <c r="BH304" s="138"/>
      <c r="BI304" s="138"/>
      <c r="BJ304" s="138"/>
      <c r="BK304" s="138"/>
      <c r="BL304" s="138"/>
      <c r="BM304" s="138"/>
      <c r="BN304" s="138"/>
      <c r="BO304" s="138"/>
      <c r="BP304" s="138"/>
      <c r="BQ304" s="138"/>
      <c r="BR304" s="138"/>
      <c r="BS304" s="138"/>
      <c r="BT304" s="138"/>
      <c r="BU304" s="138"/>
      <c r="BV304" s="138"/>
      <c r="BW304" s="138"/>
      <c r="BX304" s="138"/>
      <c r="BY304" s="138"/>
      <c r="BZ304" s="138"/>
      <c r="CA304" s="138"/>
      <c r="CB304" s="138"/>
      <c r="CC304" s="138"/>
      <c r="CD304" s="138"/>
      <c r="CE304" s="138"/>
      <c r="CF304" s="138"/>
      <c r="CG304" s="138"/>
      <c r="CH304" s="138"/>
      <c r="CI304" s="138"/>
      <c r="CJ304" s="138"/>
      <c r="CK304" s="138"/>
      <c r="CL304" s="138"/>
      <c r="CM304" s="138"/>
      <c r="CN304" s="138"/>
      <c r="CO304" s="138"/>
      <c r="CP304" s="138"/>
      <c r="CQ304" s="138"/>
      <c r="CR304" s="138"/>
      <c r="CS304" s="138"/>
      <c r="CT304" s="138"/>
      <c r="CU304" s="138"/>
      <c r="CV304" s="138"/>
      <c r="CW304" s="138"/>
      <c r="CX304" s="138"/>
      <c r="CY304" s="138"/>
      <c r="CZ304" s="138"/>
      <c r="DA304" s="138"/>
      <c r="DB304" s="138"/>
      <c r="DC304" s="138"/>
      <c r="DD304" s="138"/>
      <c r="DE304" s="138"/>
    </row>
    <row r="305" customFormat="false" ht="15.75" hidden="false" customHeight="true" outlineLevel="0" collapsed="false">
      <c r="A305" s="132"/>
      <c r="B305" s="132"/>
      <c r="C305" s="132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35"/>
      <c r="AW305" s="138"/>
      <c r="AX305" s="138"/>
      <c r="AY305" s="138"/>
      <c r="AZ305" s="138"/>
      <c r="BA305" s="138"/>
      <c r="BB305" s="138"/>
      <c r="BC305" s="138"/>
      <c r="BD305" s="138"/>
      <c r="BE305" s="138"/>
      <c r="BF305" s="138"/>
      <c r="BG305" s="138"/>
      <c r="BH305" s="138"/>
      <c r="BI305" s="138"/>
      <c r="BJ305" s="138"/>
      <c r="BK305" s="138"/>
      <c r="BL305" s="138"/>
      <c r="BM305" s="138"/>
      <c r="BN305" s="138"/>
      <c r="BO305" s="138"/>
      <c r="BP305" s="138"/>
      <c r="BQ305" s="138"/>
      <c r="BR305" s="138"/>
      <c r="BS305" s="138"/>
      <c r="BT305" s="138"/>
      <c r="BU305" s="138"/>
      <c r="BV305" s="138"/>
      <c r="BW305" s="138"/>
      <c r="BX305" s="138"/>
      <c r="BY305" s="138"/>
      <c r="BZ305" s="138"/>
      <c r="CA305" s="138"/>
      <c r="CB305" s="138"/>
      <c r="CC305" s="138"/>
      <c r="CD305" s="138"/>
      <c r="CE305" s="138"/>
      <c r="CF305" s="138"/>
      <c r="CG305" s="138"/>
      <c r="CH305" s="138"/>
      <c r="CI305" s="138"/>
      <c r="CJ305" s="138"/>
      <c r="CK305" s="138"/>
      <c r="CL305" s="138"/>
      <c r="CM305" s="138"/>
      <c r="CN305" s="138"/>
      <c r="CO305" s="138"/>
      <c r="CP305" s="138"/>
      <c r="CQ305" s="138"/>
      <c r="CR305" s="138"/>
      <c r="CS305" s="138"/>
      <c r="CT305" s="138"/>
      <c r="CU305" s="138"/>
      <c r="CV305" s="138"/>
      <c r="CW305" s="138"/>
      <c r="CX305" s="138"/>
      <c r="CY305" s="138"/>
      <c r="CZ305" s="138"/>
      <c r="DA305" s="138"/>
      <c r="DB305" s="138"/>
      <c r="DC305" s="138"/>
      <c r="DD305" s="138"/>
      <c r="DE305" s="138"/>
    </row>
    <row r="306" customFormat="false" ht="15.75" hidden="false" customHeight="true" outlineLevel="0" collapsed="false">
      <c r="A306" s="132"/>
      <c r="B306" s="132"/>
      <c r="C306" s="132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35"/>
      <c r="AW306" s="138"/>
      <c r="AX306" s="138"/>
      <c r="AY306" s="138"/>
      <c r="AZ306" s="138"/>
      <c r="BA306" s="138"/>
      <c r="BB306" s="138"/>
      <c r="BC306" s="138"/>
      <c r="BD306" s="138"/>
      <c r="BE306" s="138"/>
      <c r="BF306" s="138"/>
      <c r="BG306" s="138"/>
      <c r="BH306" s="138"/>
      <c r="BI306" s="138"/>
      <c r="BJ306" s="138"/>
      <c r="BK306" s="138"/>
      <c r="BL306" s="138"/>
      <c r="BM306" s="138"/>
      <c r="BN306" s="138"/>
      <c r="BO306" s="138"/>
      <c r="BP306" s="138"/>
      <c r="BQ306" s="138"/>
      <c r="BR306" s="138"/>
      <c r="BS306" s="138"/>
      <c r="BT306" s="138"/>
      <c r="BU306" s="138"/>
      <c r="BV306" s="138"/>
      <c r="BW306" s="138"/>
      <c r="BX306" s="138"/>
      <c r="BY306" s="138"/>
      <c r="BZ306" s="138"/>
      <c r="CA306" s="138"/>
      <c r="CB306" s="138"/>
      <c r="CC306" s="138"/>
      <c r="CD306" s="138"/>
      <c r="CE306" s="138"/>
      <c r="CF306" s="138"/>
      <c r="CG306" s="138"/>
      <c r="CH306" s="138"/>
      <c r="CI306" s="138"/>
      <c r="CJ306" s="138"/>
      <c r="CK306" s="138"/>
      <c r="CL306" s="138"/>
      <c r="CM306" s="138"/>
      <c r="CN306" s="138"/>
      <c r="CO306" s="138"/>
      <c r="CP306" s="138"/>
      <c r="CQ306" s="138"/>
      <c r="CR306" s="138"/>
      <c r="CS306" s="138"/>
      <c r="CT306" s="138"/>
      <c r="CU306" s="138"/>
      <c r="CV306" s="138"/>
      <c r="CW306" s="138"/>
      <c r="CX306" s="138"/>
      <c r="CY306" s="138"/>
      <c r="CZ306" s="138"/>
      <c r="DA306" s="138"/>
      <c r="DB306" s="138"/>
      <c r="DC306" s="138"/>
      <c r="DD306" s="138"/>
      <c r="DE306" s="138"/>
    </row>
    <row r="307" customFormat="false" ht="15.75" hidden="false" customHeight="true" outlineLevel="0" collapsed="false">
      <c r="A307" s="132"/>
      <c r="B307" s="132"/>
      <c r="C307" s="132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35"/>
      <c r="AW307" s="138"/>
      <c r="AX307" s="138"/>
      <c r="AY307" s="138"/>
      <c r="AZ307" s="138"/>
      <c r="BA307" s="138"/>
      <c r="BB307" s="138"/>
      <c r="BC307" s="138"/>
      <c r="BD307" s="138"/>
      <c r="BE307" s="138"/>
      <c r="BF307" s="138"/>
      <c r="BG307" s="138"/>
      <c r="BH307" s="138"/>
      <c r="BI307" s="138"/>
      <c r="BJ307" s="138"/>
      <c r="BK307" s="138"/>
      <c r="BL307" s="138"/>
      <c r="BM307" s="138"/>
      <c r="BN307" s="138"/>
      <c r="BO307" s="138"/>
      <c r="BP307" s="138"/>
      <c r="BQ307" s="138"/>
      <c r="BR307" s="138"/>
      <c r="BS307" s="138"/>
      <c r="BT307" s="138"/>
      <c r="BU307" s="138"/>
      <c r="BV307" s="138"/>
      <c r="BW307" s="138"/>
      <c r="BX307" s="138"/>
      <c r="BY307" s="138"/>
      <c r="BZ307" s="138"/>
      <c r="CA307" s="138"/>
      <c r="CB307" s="138"/>
      <c r="CC307" s="138"/>
      <c r="CD307" s="138"/>
      <c r="CE307" s="138"/>
      <c r="CF307" s="138"/>
      <c r="CG307" s="138"/>
      <c r="CH307" s="138"/>
      <c r="CI307" s="138"/>
      <c r="CJ307" s="138"/>
      <c r="CK307" s="138"/>
      <c r="CL307" s="138"/>
      <c r="CM307" s="138"/>
      <c r="CN307" s="138"/>
      <c r="CO307" s="138"/>
      <c r="CP307" s="138"/>
      <c r="CQ307" s="138"/>
      <c r="CR307" s="138"/>
      <c r="CS307" s="138"/>
      <c r="CT307" s="138"/>
      <c r="CU307" s="138"/>
      <c r="CV307" s="138"/>
      <c r="CW307" s="138"/>
      <c r="CX307" s="138"/>
      <c r="CY307" s="138"/>
      <c r="CZ307" s="138"/>
      <c r="DA307" s="138"/>
      <c r="DB307" s="138"/>
      <c r="DC307" s="138"/>
      <c r="DD307" s="138"/>
      <c r="DE307" s="138"/>
    </row>
    <row r="308" customFormat="false" ht="15.75" hidden="false" customHeight="true" outlineLevel="0" collapsed="false">
      <c r="A308" s="132"/>
      <c r="B308" s="132"/>
      <c r="C308" s="132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/>
      <c r="AF308" s="153"/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35"/>
      <c r="AW308" s="138"/>
      <c r="AX308" s="138"/>
      <c r="AY308" s="138"/>
      <c r="AZ308" s="138"/>
      <c r="BA308" s="138"/>
      <c r="BB308" s="138"/>
      <c r="BC308" s="138"/>
      <c r="BD308" s="138"/>
      <c r="BE308" s="138"/>
      <c r="BF308" s="138"/>
      <c r="BG308" s="138"/>
      <c r="BH308" s="138"/>
      <c r="BI308" s="138"/>
      <c r="BJ308" s="138"/>
      <c r="BK308" s="138"/>
      <c r="BL308" s="138"/>
      <c r="BM308" s="138"/>
      <c r="BN308" s="138"/>
      <c r="BO308" s="138"/>
      <c r="BP308" s="138"/>
      <c r="BQ308" s="138"/>
      <c r="BR308" s="138"/>
      <c r="BS308" s="138"/>
      <c r="BT308" s="138"/>
      <c r="BU308" s="138"/>
      <c r="BV308" s="138"/>
      <c r="BW308" s="138"/>
      <c r="BX308" s="138"/>
      <c r="BY308" s="138"/>
      <c r="BZ308" s="138"/>
      <c r="CA308" s="138"/>
      <c r="CB308" s="138"/>
      <c r="CC308" s="138"/>
      <c r="CD308" s="138"/>
      <c r="CE308" s="138"/>
      <c r="CF308" s="138"/>
      <c r="CG308" s="138"/>
      <c r="CH308" s="138"/>
      <c r="CI308" s="138"/>
      <c r="CJ308" s="138"/>
      <c r="CK308" s="138"/>
      <c r="CL308" s="138"/>
      <c r="CM308" s="138"/>
      <c r="CN308" s="138"/>
      <c r="CO308" s="138"/>
      <c r="CP308" s="138"/>
      <c r="CQ308" s="138"/>
      <c r="CR308" s="138"/>
      <c r="CS308" s="138"/>
      <c r="CT308" s="138"/>
      <c r="CU308" s="138"/>
      <c r="CV308" s="138"/>
      <c r="CW308" s="138"/>
      <c r="CX308" s="138"/>
      <c r="CY308" s="138"/>
      <c r="CZ308" s="138"/>
      <c r="DA308" s="138"/>
      <c r="DB308" s="138"/>
      <c r="DC308" s="138"/>
      <c r="DD308" s="138"/>
      <c r="DE308" s="138"/>
    </row>
    <row r="309" customFormat="false" ht="15.75" hidden="false" customHeight="true" outlineLevel="0" collapsed="false">
      <c r="A309" s="132"/>
      <c r="B309" s="132"/>
      <c r="C309" s="132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35"/>
      <c r="AW309" s="138"/>
      <c r="AX309" s="138"/>
      <c r="AY309" s="138"/>
      <c r="AZ309" s="138"/>
      <c r="BA309" s="138"/>
      <c r="BB309" s="138"/>
      <c r="BC309" s="138"/>
      <c r="BD309" s="138"/>
      <c r="BE309" s="138"/>
      <c r="BF309" s="138"/>
      <c r="BG309" s="138"/>
      <c r="BH309" s="138"/>
      <c r="BI309" s="138"/>
      <c r="BJ309" s="138"/>
      <c r="BK309" s="138"/>
      <c r="BL309" s="138"/>
      <c r="BM309" s="138"/>
      <c r="BN309" s="138"/>
      <c r="BO309" s="138"/>
      <c r="BP309" s="138"/>
      <c r="BQ309" s="138"/>
      <c r="BR309" s="138"/>
      <c r="BS309" s="138"/>
      <c r="BT309" s="138"/>
      <c r="BU309" s="138"/>
      <c r="BV309" s="138"/>
      <c r="BW309" s="138"/>
      <c r="BX309" s="138"/>
      <c r="BY309" s="138"/>
      <c r="BZ309" s="138"/>
      <c r="CA309" s="138"/>
      <c r="CB309" s="138"/>
      <c r="CC309" s="138"/>
      <c r="CD309" s="138"/>
      <c r="CE309" s="138"/>
      <c r="CF309" s="138"/>
      <c r="CG309" s="138"/>
      <c r="CH309" s="138"/>
      <c r="CI309" s="138"/>
      <c r="CJ309" s="138"/>
      <c r="CK309" s="138"/>
      <c r="CL309" s="138"/>
      <c r="CM309" s="138"/>
      <c r="CN309" s="138"/>
      <c r="CO309" s="138"/>
      <c r="CP309" s="138"/>
      <c r="CQ309" s="138"/>
      <c r="CR309" s="138"/>
      <c r="CS309" s="138"/>
      <c r="CT309" s="138"/>
      <c r="CU309" s="138"/>
      <c r="CV309" s="138"/>
      <c r="CW309" s="138"/>
      <c r="CX309" s="138"/>
      <c r="CY309" s="138"/>
      <c r="CZ309" s="138"/>
      <c r="DA309" s="138"/>
      <c r="DB309" s="138"/>
      <c r="DC309" s="138"/>
      <c r="DD309" s="138"/>
      <c r="DE309" s="138"/>
    </row>
    <row r="310" customFormat="false" ht="15.75" hidden="false" customHeight="true" outlineLevel="0" collapsed="false">
      <c r="A310" s="132"/>
      <c r="B310" s="132"/>
      <c r="C310" s="132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35"/>
      <c r="AW310" s="138"/>
      <c r="AX310" s="138"/>
      <c r="AY310" s="138"/>
      <c r="AZ310" s="138"/>
      <c r="BA310" s="138"/>
      <c r="BB310" s="138"/>
      <c r="BC310" s="138"/>
      <c r="BD310" s="138"/>
      <c r="BE310" s="138"/>
      <c r="BF310" s="138"/>
      <c r="BG310" s="138"/>
      <c r="BH310" s="138"/>
      <c r="BI310" s="138"/>
      <c r="BJ310" s="138"/>
      <c r="BK310" s="138"/>
      <c r="BL310" s="138"/>
      <c r="BM310" s="138"/>
      <c r="BN310" s="138"/>
      <c r="BO310" s="138"/>
      <c r="BP310" s="138"/>
      <c r="BQ310" s="138"/>
      <c r="BR310" s="138"/>
      <c r="BS310" s="138"/>
      <c r="BT310" s="138"/>
      <c r="BU310" s="138"/>
      <c r="BV310" s="138"/>
      <c r="BW310" s="138"/>
      <c r="BX310" s="138"/>
      <c r="BY310" s="138"/>
      <c r="BZ310" s="138"/>
      <c r="CA310" s="138"/>
      <c r="CB310" s="138"/>
      <c r="CC310" s="138"/>
      <c r="CD310" s="138"/>
      <c r="CE310" s="138"/>
      <c r="CF310" s="138"/>
      <c r="CG310" s="138"/>
      <c r="CH310" s="138"/>
      <c r="CI310" s="138"/>
      <c r="CJ310" s="138"/>
      <c r="CK310" s="138"/>
      <c r="CL310" s="138"/>
      <c r="CM310" s="138"/>
      <c r="CN310" s="138"/>
      <c r="CO310" s="138"/>
      <c r="CP310" s="138"/>
      <c r="CQ310" s="138"/>
      <c r="CR310" s="138"/>
      <c r="CS310" s="138"/>
      <c r="CT310" s="138"/>
      <c r="CU310" s="138"/>
      <c r="CV310" s="138"/>
      <c r="CW310" s="138"/>
      <c r="CX310" s="138"/>
      <c r="CY310" s="138"/>
      <c r="CZ310" s="138"/>
      <c r="DA310" s="138"/>
      <c r="DB310" s="138"/>
      <c r="DC310" s="138"/>
      <c r="DD310" s="138"/>
      <c r="DE310" s="138"/>
    </row>
    <row r="311" customFormat="false" ht="15.75" hidden="false" customHeight="true" outlineLevel="0" collapsed="false">
      <c r="A311" s="132"/>
      <c r="B311" s="132"/>
      <c r="C311" s="132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35"/>
      <c r="AW311" s="138"/>
      <c r="AX311" s="138"/>
      <c r="AY311" s="138"/>
      <c r="AZ311" s="138"/>
      <c r="BA311" s="138"/>
      <c r="BB311" s="138"/>
      <c r="BC311" s="138"/>
      <c r="BD311" s="138"/>
      <c r="BE311" s="138"/>
      <c r="BF311" s="138"/>
      <c r="BG311" s="138"/>
      <c r="BH311" s="138"/>
      <c r="BI311" s="138"/>
      <c r="BJ311" s="138"/>
      <c r="BK311" s="138"/>
      <c r="BL311" s="138"/>
      <c r="BM311" s="138"/>
      <c r="BN311" s="138"/>
      <c r="BO311" s="138"/>
      <c r="BP311" s="138"/>
      <c r="BQ311" s="138"/>
      <c r="BR311" s="138"/>
      <c r="BS311" s="138"/>
      <c r="BT311" s="138"/>
      <c r="BU311" s="138"/>
      <c r="BV311" s="138"/>
      <c r="BW311" s="138"/>
      <c r="BX311" s="138"/>
      <c r="BY311" s="138"/>
      <c r="BZ311" s="138"/>
      <c r="CA311" s="138"/>
      <c r="CB311" s="138"/>
      <c r="CC311" s="138"/>
      <c r="CD311" s="138"/>
      <c r="CE311" s="138"/>
      <c r="CF311" s="138"/>
      <c r="CG311" s="138"/>
      <c r="CH311" s="138"/>
      <c r="CI311" s="138"/>
      <c r="CJ311" s="138"/>
      <c r="CK311" s="138"/>
      <c r="CL311" s="138"/>
      <c r="CM311" s="138"/>
      <c r="CN311" s="138"/>
      <c r="CO311" s="138"/>
      <c r="CP311" s="138"/>
      <c r="CQ311" s="138"/>
      <c r="CR311" s="138"/>
      <c r="CS311" s="138"/>
      <c r="CT311" s="138"/>
      <c r="CU311" s="138"/>
      <c r="CV311" s="138"/>
      <c r="CW311" s="138"/>
      <c r="CX311" s="138"/>
      <c r="CY311" s="138"/>
      <c r="CZ311" s="138"/>
      <c r="DA311" s="138"/>
      <c r="DB311" s="138"/>
      <c r="DC311" s="138"/>
      <c r="DD311" s="138"/>
      <c r="DE311" s="138"/>
    </row>
    <row r="312" customFormat="false" ht="15.75" hidden="false" customHeight="true" outlineLevel="0" collapsed="false">
      <c r="A312" s="132"/>
      <c r="B312" s="132"/>
      <c r="C312" s="132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35"/>
      <c r="AW312" s="138"/>
      <c r="AX312" s="138"/>
      <c r="AY312" s="138"/>
      <c r="AZ312" s="138"/>
      <c r="BA312" s="138"/>
      <c r="BB312" s="138"/>
      <c r="BC312" s="138"/>
      <c r="BD312" s="138"/>
      <c r="BE312" s="138"/>
      <c r="BF312" s="138"/>
      <c r="BG312" s="138"/>
      <c r="BH312" s="138"/>
      <c r="BI312" s="138"/>
      <c r="BJ312" s="138"/>
      <c r="BK312" s="138"/>
      <c r="BL312" s="138"/>
      <c r="BM312" s="138"/>
      <c r="BN312" s="138"/>
      <c r="BO312" s="138"/>
      <c r="BP312" s="138"/>
      <c r="BQ312" s="138"/>
      <c r="BR312" s="138"/>
      <c r="BS312" s="138"/>
      <c r="BT312" s="138"/>
      <c r="BU312" s="138"/>
      <c r="BV312" s="138"/>
      <c r="BW312" s="138"/>
      <c r="BX312" s="138"/>
      <c r="BY312" s="138"/>
      <c r="BZ312" s="138"/>
      <c r="CA312" s="138"/>
      <c r="CB312" s="138"/>
      <c r="CC312" s="138"/>
      <c r="CD312" s="138"/>
      <c r="CE312" s="138"/>
      <c r="CF312" s="138"/>
      <c r="CG312" s="138"/>
      <c r="CH312" s="138"/>
      <c r="CI312" s="138"/>
      <c r="CJ312" s="138"/>
      <c r="CK312" s="138"/>
      <c r="CL312" s="138"/>
      <c r="CM312" s="138"/>
      <c r="CN312" s="138"/>
      <c r="CO312" s="138"/>
      <c r="CP312" s="138"/>
      <c r="CQ312" s="138"/>
      <c r="CR312" s="138"/>
      <c r="CS312" s="138"/>
      <c r="CT312" s="138"/>
      <c r="CU312" s="138"/>
      <c r="CV312" s="138"/>
      <c r="CW312" s="138"/>
      <c r="CX312" s="138"/>
      <c r="CY312" s="138"/>
      <c r="CZ312" s="138"/>
      <c r="DA312" s="138"/>
      <c r="DB312" s="138"/>
      <c r="DC312" s="138"/>
      <c r="DD312" s="138"/>
      <c r="DE312" s="138"/>
    </row>
    <row r="313" customFormat="false" ht="15.75" hidden="false" customHeight="true" outlineLevel="0" collapsed="false">
      <c r="A313" s="132"/>
      <c r="B313" s="132"/>
      <c r="C313" s="132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35"/>
      <c r="AW313" s="138"/>
      <c r="AX313" s="138"/>
      <c r="AY313" s="138"/>
      <c r="AZ313" s="138"/>
      <c r="BA313" s="138"/>
      <c r="BB313" s="138"/>
      <c r="BC313" s="138"/>
      <c r="BD313" s="138"/>
      <c r="BE313" s="138"/>
      <c r="BF313" s="138"/>
      <c r="BG313" s="138"/>
      <c r="BH313" s="138"/>
      <c r="BI313" s="138"/>
      <c r="BJ313" s="138"/>
      <c r="BK313" s="138"/>
      <c r="BL313" s="138"/>
      <c r="BM313" s="138"/>
      <c r="BN313" s="138"/>
      <c r="BO313" s="138"/>
      <c r="BP313" s="138"/>
      <c r="BQ313" s="138"/>
      <c r="BR313" s="138"/>
      <c r="BS313" s="138"/>
      <c r="BT313" s="138"/>
      <c r="BU313" s="138"/>
      <c r="BV313" s="138"/>
      <c r="BW313" s="138"/>
      <c r="BX313" s="138"/>
      <c r="BY313" s="138"/>
      <c r="BZ313" s="138"/>
      <c r="CA313" s="138"/>
      <c r="CB313" s="138"/>
      <c r="CC313" s="138"/>
      <c r="CD313" s="138"/>
      <c r="CE313" s="138"/>
      <c r="CF313" s="138"/>
      <c r="CG313" s="138"/>
      <c r="CH313" s="138"/>
      <c r="CI313" s="138"/>
      <c r="CJ313" s="138"/>
      <c r="CK313" s="138"/>
      <c r="CL313" s="138"/>
      <c r="CM313" s="138"/>
      <c r="CN313" s="138"/>
      <c r="CO313" s="138"/>
      <c r="CP313" s="138"/>
      <c r="CQ313" s="138"/>
      <c r="CR313" s="138"/>
      <c r="CS313" s="138"/>
      <c r="CT313" s="138"/>
      <c r="CU313" s="138"/>
      <c r="CV313" s="138"/>
      <c r="CW313" s="138"/>
      <c r="CX313" s="138"/>
      <c r="CY313" s="138"/>
      <c r="CZ313" s="138"/>
      <c r="DA313" s="138"/>
      <c r="DB313" s="138"/>
      <c r="DC313" s="138"/>
      <c r="DD313" s="138"/>
      <c r="DE313" s="138"/>
    </row>
    <row r="314" customFormat="false" ht="15.75" hidden="false" customHeight="true" outlineLevel="0" collapsed="false">
      <c r="A314" s="132"/>
      <c r="B314" s="132"/>
      <c r="C314" s="132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35"/>
      <c r="AW314" s="138"/>
      <c r="AX314" s="138"/>
      <c r="AY314" s="138"/>
      <c r="AZ314" s="138"/>
      <c r="BA314" s="138"/>
      <c r="BB314" s="138"/>
      <c r="BC314" s="138"/>
      <c r="BD314" s="138"/>
      <c r="BE314" s="138"/>
      <c r="BF314" s="138"/>
      <c r="BG314" s="138"/>
      <c r="BH314" s="138"/>
      <c r="BI314" s="138"/>
      <c r="BJ314" s="138"/>
      <c r="BK314" s="138"/>
      <c r="BL314" s="138"/>
      <c r="BM314" s="138"/>
      <c r="BN314" s="138"/>
      <c r="BO314" s="138"/>
      <c r="BP314" s="138"/>
      <c r="BQ314" s="138"/>
      <c r="BR314" s="138"/>
      <c r="BS314" s="138"/>
      <c r="BT314" s="138"/>
      <c r="BU314" s="138"/>
      <c r="BV314" s="138"/>
      <c r="BW314" s="138"/>
      <c r="BX314" s="138"/>
      <c r="BY314" s="138"/>
      <c r="BZ314" s="138"/>
      <c r="CA314" s="138"/>
      <c r="CB314" s="138"/>
      <c r="CC314" s="138"/>
      <c r="CD314" s="138"/>
      <c r="CE314" s="138"/>
      <c r="CF314" s="138"/>
      <c r="CG314" s="138"/>
      <c r="CH314" s="138"/>
      <c r="CI314" s="138"/>
      <c r="CJ314" s="138"/>
      <c r="CK314" s="138"/>
      <c r="CL314" s="138"/>
      <c r="CM314" s="138"/>
      <c r="CN314" s="138"/>
      <c r="CO314" s="138"/>
      <c r="CP314" s="138"/>
      <c r="CQ314" s="138"/>
      <c r="CR314" s="138"/>
      <c r="CS314" s="138"/>
      <c r="CT314" s="138"/>
      <c r="CU314" s="138"/>
      <c r="CV314" s="138"/>
      <c r="CW314" s="138"/>
      <c r="CX314" s="138"/>
      <c r="CY314" s="138"/>
      <c r="CZ314" s="138"/>
      <c r="DA314" s="138"/>
      <c r="DB314" s="138"/>
      <c r="DC314" s="138"/>
      <c r="DD314" s="138"/>
      <c r="DE314" s="138"/>
    </row>
    <row r="315" customFormat="false" ht="15.75" hidden="false" customHeight="true" outlineLevel="0" collapsed="false">
      <c r="A315" s="132"/>
      <c r="B315" s="132"/>
      <c r="C315" s="132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35"/>
      <c r="AW315" s="138"/>
      <c r="AX315" s="138"/>
      <c r="AY315" s="138"/>
      <c r="AZ315" s="138"/>
      <c r="BA315" s="138"/>
      <c r="BB315" s="138"/>
      <c r="BC315" s="138"/>
      <c r="BD315" s="138"/>
      <c r="BE315" s="138"/>
      <c r="BF315" s="138"/>
      <c r="BG315" s="138"/>
      <c r="BH315" s="138"/>
      <c r="BI315" s="138"/>
      <c r="BJ315" s="138"/>
      <c r="BK315" s="138"/>
      <c r="BL315" s="138"/>
      <c r="BM315" s="138"/>
      <c r="BN315" s="138"/>
      <c r="BO315" s="138"/>
      <c r="BP315" s="138"/>
      <c r="BQ315" s="138"/>
      <c r="BR315" s="138"/>
      <c r="BS315" s="138"/>
      <c r="BT315" s="138"/>
      <c r="BU315" s="138"/>
      <c r="BV315" s="138"/>
      <c r="BW315" s="138"/>
      <c r="BX315" s="138"/>
      <c r="BY315" s="138"/>
      <c r="BZ315" s="138"/>
      <c r="CA315" s="138"/>
      <c r="CB315" s="138"/>
      <c r="CC315" s="138"/>
      <c r="CD315" s="138"/>
      <c r="CE315" s="138"/>
      <c r="CF315" s="138"/>
      <c r="CG315" s="138"/>
      <c r="CH315" s="138"/>
      <c r="CI315" s="138"/>
      <c r="CJ315" s="138"/>
      <c r="CK315" s="138"/>
      <c r="CL315" s="138"/>
      <c r="CM315" s="138"/>
      <c r="CN315" s="138"/>
      <c r="CO315" s="138"/>
      <c r="CP315" s="138"/>
      <c r="CQ315" s="138"/>
      <c r="CR315" s="138"/>
      <c r="CS315" s="138"/>
      <c r="CT315" s="138"/>
      <c r="CU315" s="138"/>
      <c r="CV315" s="138"/>
      <c r="CW315" s="138"/>
      <c r="CX315" s="138"/>
      <c r="CY315" s="138"/>
      <c r="CZ315" s="138"/>
      <c r="DA315" s="138"/>
      <c r="DB315" s="138"/>
      <c r="DC315" s="138"/>
      <c r="DD315" s="138"/>
      <c r="DE315" s="138"/>
    </row>
    <row r="316" customFormat="false" ht="15.75" hidden="false" customHeight="true" outlineLevel="0" collapsed="false">
      <c r="A316" s="132"/>
      <c r="B316" s="132"/>
      <c r="C316" s="132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35"/>
      <c r="AW316" s="138"/>
      <c r="AX316" s="138"/>
      <c r="AY316" s="138"/>
      <c r="AZ316" s="138"/>
      <c r="BA316" s="138"/>
      <c r="BB316" s="138"/>
      <c r="BC316" s="138"/>
      <c r="BD316" s="138"/>
      <c r="BE316" s="138"/>
      <c r="BF316" s="138"/>
      <c r="BG316" s="138"/>
      <c r="BH316" s="138"/>
      <c r="BI316" s="138"/>
      <c r="BJ316" s="138"/>
      <c r="BK316" s="138"/>
      <c r="BL316" s="138"/>
      <c r="BM316" s="138"/>
      <c r="BN316" s="138"/>
      <c r="BO316" s="138"/>
      <c r="BP316" s="138"/>
      <c r="BQ316" s="138"/>
      <c r="BR316" s="138"/>
      <c r="BS316" s="138"/>
      <c r="BT316" s="138"/>
      <c r="BU316" s="138"/>
      <c r="BV316" s="138"/>
      <c r="BW316" s="138"/>
      <c r="BX316" s="138"/>
      <c r="BY316" s="138"/>
      <c r="BZ316" s="138"/>
      <c r="CA316" s="138"/>
      <c r="CB316" s="138"/>
      <c r="CC316" s="138"/>
      <c r="CD316" s="138"/>
      <c r="CE316" s="138"/>
      <c r="CF316" s="138"/>
      <c r="CG316" s="138"/>
      <c r="CH316" s="138"/>
      <c r="CI316" s="138"/>
      <c r="CJ316" s="138"/>
      <c r="CK316" s="138"/>
      <c r="CL316" s="138"/>
      <c r="CM316" s="138"/>
      <c r="CN316" s="138"/>
      <c r="CO316" s="138"/>
      <c r="CP316" s="138"/>
      <c r="CQ316" s="138"/>
      <c r="CR316" s="138"/>
      <c r="CS316" s="138"/>
      <c r="CT316" s="138"/>
      <c r="CU316" s="138"/>
      <c r="CV316" s="138"/>
      <c r="CW316" s="138"/>
      <c r="CX316" s="138"/>
      <c r="CY316" s="138"/>
      <c r="CZ316" s="138"/>
      <c r="DA316" s="138"/>
      <c r="DB316" s="138"/>
      <c r="DC316" s="138"/>
      <c r="DD316" s="138"/>
      <c r="DE316" s="138"/>
    </row>
    <row r="317" customFormat="false" ht="15.75" hidden="false" customHeight="true" outlineLevel="0" collapsed="false">
      <c r="A317" s="132"/>
      <c r="B317" s="132"/>
      <c r="C317" s="132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35"/>
      <c r="AW317" s="138"/>
      <c r="AX317" s="138"/>
      <c r="AY317" s="138"/>
      <c r="AZ317" s="138"/>
      <c r="BA317" s="138"/>
      <c r="BB317" s="138"/>
      <c r="BC317" s="138"/>
      <c r="BD317" s="138"/>
      <c r="BE317" s="138"/>
      <c r="BF317" s="138"/>
      <c r="BG317" s="138"/>
      <c r="BH317" s="138"/>
      <c r="BI317" s="138"/>
      <c r="BJ317" s="138"/>
      <c r="BK317" s="138"/>
      <c r="BL317" s="138"/>
      <c r="BM317" s="138"/>
      <c r="BN317" s="138"/>
      <c r="BO317" s="138"/>
      <c r="BP317" s="138"/>
      <c r="BQ317" s="138"/>
      <c r="BR317" s="138"/>
      <c r="BS317" s="138"/>
      <c r="BT317" s="138"/>
      <c r="BU317" s="138"/>
      <c r="BV317" s="138"/>
      <c r="BW317" s="138"/>
      <c r="BX317" s="138"/>
      <c r="BY317" s="138"/>
      <c r="BZ317" s="138"/>
      <c r="CA317" s="138"/>
      <c r="CB317" s="138"/>
      <c r="CC317" s="138"/>
      <c r="CD317" s="138"/>
      <c r="CE317" s="138"/>
      <c r="CF317" s="138"/>
      <c r="CG317" s="138"/>
      <c r="CH317" s="138"/>
      <c r="CI317" s="138"/>
      <c r="CJ317" s="138"/>
      <c r="CK317" s="138"/>
      <c r="CL317" s="138"/>
      <c r="CM317" s="138"/>
      <c r="CN317" s="138"/>
      <c r="CO317" s="138"/>
      <c r="CP317" s="138"/>
      <c r="CQ317" s="138"/>
      <c r="CR317" s="138"/>
      <c r="CS317" s="138"/>
      <c r="CT317" s="138"/>
      <c r="CU317" s="138"/>
      <c r="CV317" s="138"/>
      <c r="CW317" s="138"/>
      <c r="CX317" s="138"/>
      <c r="CY317" s="138"/>
      <c r="CZ317" s="138"/>
      <c r="DA317" s="138"/>
      <c r="DB317" s="138"/>
      <c r="DC317" s="138"/>
      <c r="DD317" s="138"/>
      <c r="DE317" s="138"/>
    </row>
    <row r="318" customFormat="false" ht="15.75" hidden="false" customHeight="true" outlineLevel="0" collapsed="false">
      <c r="A318" s="132"/>
      <c r="B318" s="132"/>
      <c r="C318" s="132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35"/>
      <c r="AW318" s="138"/>
      <c r="AX318" s="138"/>
      <c r="AY318" s="138"/>
      <c r="AZ318" s="138"/>
      <c r="BA318" s="138"/>
      <c r="BB318" s="138"/>
      <c r="BC318" s="138"/>
      <c r="BD318" s="138"/>
      <c r="BE318" s="138"/>
      <c r="BF318" s="138"/>
      <c r="BG318" s="138"/>
      <c r="BH318" s="138"/>
      <c r="BI318" s="138"/>
      <c r="BJ318" s="138"/>
      <c r="BK318" s="138"/>
      <c r="BL318" s="138"/>
      <c r="BM318" s="138"/>
      <c r="BN318" s="138"/>
      <c r="BO318" s="138"/>
      <c r="BP318" s="138"/>
      <c r="BQ318" s="138"/>
      <c r="BR318" s="138"/>
      <c r="BS318" s="138"/>
      <c r="BT318" s="138"/>
      <c r="BU318" s="138"/>
      <c r="BV318" s="138"/>
      <c r="BW318" s="138"/>
      <c r="BX318" s="138"/>
      <c r="BY318" s="138"/>
      <c r="BZ318" s="138"/>
      <c r="CA318" s="138"/>
      <c r="CB318" s="138"/>
      <c r="CC318" s="138"/>
      <c r="CD318" s="138"/>
      <c r="CE318" s="138"/>
      <c r="CF318" s="138"/>
      <c r="CG318" s="138"/>
      <c r="CH318" s="138"/>
      <c r="CI318" s="138"/>
      <c r="CJ318" s="138"/>
      <c r="CK318" s="138"/>
      <c r="CL318" s="138"/>
      <c r="CM318" s="138"/>
      <c r="CN318" s="138"/>
      <c r="CO318" s="138"/>
      <c r="CP318" s="138"/>
      <c r="CQ318" s="138"/>
      <c r="CR318" s="138"/>
      <c r="CS318" s="138"/>
      <c r="CT318" s="138"/>
      <c r="CU318" s="138"/>
      <c r="CV318" s="138"/>
      <c r="CW318" s="138"/>
      <c r="CX318" s="138"/>
      <c r="CY318" s="138"/>
      <c r="CZ318" s="138"/>
      <c r="DA318" s="138"/>
      <c r="DB318" s="138"/>
      <c r="DC318" s="138"/>
      <c r="DD318" s="138"/>
      <c r="DE318" s="138"/>
    </row>
    <row r="319" customFormat="false" ht="15.75" hidden="false" customHeight="true" outlineLevel="0" collapsed="false">
      <c r="A319" s="132"/>
      <c r="B319" s="132"/>
      <c r="C319" s="132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35"/>
      <c r="AW319" s="138"/>
      <c r="AX319" s="138"/>
      <c r="AY319" s="138"/>
      <c r="AZ319" s="138"/>
      <c r="BA319" s="138"/>
      <c r="BB319" s="138"/>
      <c r="BC319" s="138"/>
      <c r="BD319" s="138"/>
      <c r="BE319" s="138"/>
      <c r="BF319" s="138"/>
      <c r="BG319" s="138"/>
      <c r="BH319" s="138"/>
      <c r="BI319" s="138"/>
      <c r="BJ319" s="138"/>
      <c r="BK319" s="138"/>
      <c r="BL319" s="138"/>
      <c r="BM319" s="138"/>
      <c r="BN319" s="138"/>
      <c r="BO319" s="138"/>
      <c r="BP319" s="138"/>
      <c r="BQ319" s="138"/>
      <c r="BR319" s="138"/>
      <c r="BS319" s="138"/>
      <c r="BT319" s="138"/>
      <c r="BU319" s="138"/>
      <c r="BV319" s="138"/>
      <c r="BW319" s="138"/>
      <c r="BX319" s="138"/>
      <c r="BY319" s="138"/>
      <c r="BZ319" s="138"/>
      <c r="CA319" s="138"/>
      <c r="CB319" s="138"/>
      <c r="CC319" s="138"/>
      <c r="CD319" s="138"/>
      <c r="CE319" s="138"/>
      <c r="CF319" s="138"/>
      <c r="CG319" s="138"/>
      <c r="CH319" s="138"/>
      <c r="CI319" s="138"/>
      <c r="CJ319" s="138"/>
      <c r="CK319" s="138"/>
      <c r="CL319" s="138"/>
      <c r="CM319" s="138"/>
      <c r="CN319" s="138"/>
      <c r="CO319" s="138"/>
      <c r="CP319" s="138"/>
      <c r="CQ319" s="138"/>
      <c r="CR319" s="138"/>
      <c r="CS319" s="138"/>
      <c r="CT319" s="138"/>
      <c r="CU319" s="138"/>
      <c r="CV319" s="138"/>
      <c r="CW319" s="138"/>
      <c r="CX319" s="138"/>
      <c r="CY319" s="138"/>
      <c r="CZ319" s="138"/>
      <c r="DA319" s="138"/>
      <c r="DB319" s="138"/>
      <c r="DC319" s="138"/>
      <c r="DD319" s="138"/>
      <c r="DE319" s="138"/>
    </row>
    <row r="320" customFormat="false" ht="15.75" hidden="false" customHeight="true" outlineLevel="0" collapsed="false">
      <c r="A320" s="132"/>
      <c r="B320" s="132"/>
      <c r="C320" s="132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35"/>
      <c r="AW320" s="138"/>
      <c r="AX320" s="138"/>
      <c r="AY320" s="138"/>
      <c r="AZ320" s="138"/>
      <c r="BA320" s="138"/>
      <c r="BB320" s="138"/>
      <c r="BC320" s="138"/>
      <c r="BD320" s="138"/>
      <c r="BE320" s="138"/>
      <c r="BF320" s="138"/>
      <c r="BG320" s="138"/>
      <c r="BH320" s="138"/>
      <c r="BI320" s="138"/>
      <c r="BJ320" s="138"/>
      <c r="BK320" s="138"/>
      <c r="BL320" s="138"/>
      <c r="BM320" s="138"/>
      <c r="BN320" s="138"/>
      <c r="BO320" s="138"/>
      <c r="BP320" s="138"/>
      <c r="BQ320" s="138"/>
      <c r="BR320" s="138"/>
      <c r="BS320" s="138"/>
      <c r="BT320" s="138"/>
      <c r="BU320" s="138"/>
      <c r="BV320" s="138"/>
      <c r="BW320" s="138"/>
      <c r="BX320" s="138"/>
      <c r="BY320" s="138"/>
      <c r="BZ320" s="138"/>
      <c r="CA320" s="138"/>
      <c r="CB320" s="138"/>
      <c r="CC320" s="138"/>
      <c r="CD320" s="138"/>
      <c r="CE320" s="138"/>
      <c r="CF320" s="138"/>
      <c r="CG320" s="138"/>
      <c r="CH320" s="138"/>
      <c r="CI320" s="138"/>
      <c r="CJ320" s="138"/>
      <c r="CK320" s="138"/>
      <c r="CL320" s="138"/>
      <c r="CM320" s="138"/>
      <c r="CN320" s="138"/>
      <c r="CO320" s="138"/>
      <c r="CP320" s="138"/>
      <c r="CQ320" s="138"/>
      <c r="CR320" s="138"/>
      <c r="CS320" s="138"/>
      <c r="CT320" s="138"/>
      <c r="CU320" s="138"/>
      <c r="CV320" s="138"/>
      <c r="CW320" s="138"/>
      <c r="CX320" s="138"/>
      <c r="CY320" s="138"/>
      <c r="CZ320" s="138"/>
      <c r="DA320" s="138"/>
      <c r="DB320" s="138"/>
      <c r="DC320" s="138"/>
      <c r="DD320" s="138"/>
      <c r="DE320" s="138"/>
    </row>
    <row r="321" customFormat="false" ht="15.75" hidden="false" customHeight="true" outlineLevel="0" collapsed="false">
      <c r="A321" s="132"/>
      <c r="B321" s="132"/>
      <c r="C321" s="132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  <c r="AC321" s="153"/>
      <c r="AD321" s="153"/>
      <c r="AE321" s="153"/>
      <c r="AF321" s="153"/>
      <c r="AG321" s="153"/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  <c r="AU321" s="153"/>
      <c r="AV321" s="135"/>
      <c r="AW321" s="138"/>
      <c r="AX321" s="138"/>
      <c r="AY321" s="138"/>
      <c r="AZ321" s="138"/>
      <c r="BA321" s="138"/>
      <c r="BB321" s="138"/>
      <c r="BC321" s="138"/>
      <c r="BD321" s="138"/>
      <c r="BE321" s="138"/>
      <c r="BF321" s="138"/>
      <c r="BG321" s="138"/>
      <c r="BH321" s="138"/>
      <c r="BI321" s="138"/>
      <c r="BJ321" s="138"/>
      <c r="BK321" s="138"/>
      <c r="BL321" s="138"/>
      <c r="BM321" s="138"/>
      <c r="BN321" s="138"/>
      <c r="BO321" s="138"/>
      <c r="BP321" s="138"/>
      <c r="BQ321" s="138"/>
      <c r="BR321" s="138"/>
      <c r="BS321" s="138"/>
      <c r="BT321" s="138"/>
      <c r="BU321" s="138"/>
      <c r="BV321" s="138"/>
      <c r="BW321" s="138"/>
      <c r="BX321" s="138"/>
      <c r="BY321" s="138"/>
      <c r="BZ321" s="138"/>
      <c r="CA321" s="138"/>
      <c r="CB321" s="138"/>
      <c r="CC321" s="138"/>
      <c r="CD321" s="138"/>
      <c r="CE321" s="138"/>
      <c r="CF321" s="138"/>
      <c r="CG321" s="138"/>
      <c r="CH321" s="138"/>
      <c r="CI321" s="138"/>
      <c r="CJ321" s="138"/>
      <c r="CK321" s="138"/>
      <c r="CL321" s="138"/>
      <c r="CM321" s="138"/>
      <c r="CN321" s="138"/>
      <c r="CO321" s="138"/>
      <c r="CP321" s="138"/>
      <c r="CQ321" s="138"/>
      <c r="CR321" s="138"/>
      <c r="CS321" s="138"/>
      <c r="CT321" s="138"/>
      <c r="CU321" s="138"/>
      <c r="CV321" s="138"/>
      <c r="CW321" s="138"/>
      <c r="CX321" s="138"/>
      <c r="CY321" s="138"/>
      <c r="CZ321" s="138"/>
      <c r="DA321" s="138"/>
      <c r="DB321" s="138"/>
      <c r="DC321" s="138"/>
      <c r="DD321" s="138"/>
      <c r="DE321" s="138"/>
    </row>
    <row r="322" customFormat="false" ht="15.75" hidden="false" customHeight="true" outlineLevel="0" collapsed="false">
      <c r="A322" s="132"/>
      <c r="B322" s="132"/>
      <c r="C322" s="132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  <c r="AC322" s="153"/>
      <c r="AD322" s="153"/>
      <c r="AE322" s="153"/>
      <c r="AF322" s="153"/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  <c r="AU322" s="153"/>
      <c r="AV322" s="135"/>
      <c r="AW322" s="138"/>
      <c r="AX322" s="138"/>
      <c r="AY322" s="138"/>
      <c r="AZ322" s="138"/>
      <c r="BA322" s="138"/>
      <c r="BB322" s="138"/>
      <c r="BC322" s="138"/>
      <c r="BD322" s="138"/>
      <c r="BE322" s="138"/>
      <c r="BF322" s="138"/>
      <c r="BG322" s="138"/>
      <c r="BH322" s="138"/>
      <c r="BI322" s="138"/>
      <c r="BJ322" s="138"/>
      <c r="BK322" s="138"/>
      <c r="BL322" s="138"/>
      <c r="BM322" s="138"/>
      <c r="BN322" s="138"/>
      <c r="BO322" s="138"/>
      <c r="BP322" s="138"/>
      <c r="BQ322" s="138"/>
      <c r="BR322" s="138"/>
      <c r="BS322" s="138"/>
      <c r="BT322" s="138"/>
      <c r="BU322" s="138"/>
      <c r="BV322" s="138"/>
      <c r="BW322" s="138"/>
      <c r="BX322" s="138"/>
      <c r="BY322" s="138"/>
      <c r="BZ322" s="138"/>
      <c r="CA322" s="138"/>
      <c r="CB322" s="138"/>
      <c r="CC322" s="138"/>
      <c r="CD322" s="138"/>
      <c r="CE322" s="138"/>
      <c r="CF322" s="138"/>
      <c r="CG322" s="138"/>
      <c r="CH322" s="138"/>
      <c r="CI322" s="138"/>
      <c r="CJ322" s="138"/>
      <c r="CK322" s="138"/>
      <c r="CL322" s="138"/>
      <c r="CM322" s="138"/>
      <c r="CN322" s="138"/>
      <c r="CO322" s="138"/>
      <c r="CP322" s="138"/>
      <c r="CQ322" s="138"/>
      <c r="CR322" s="138"/>
      <c r="CS322" s="138"/>
      <c r="CT322" s="138"/>
      <c r="CU322" s="138"/>
      <c r="CV322" s="138"/>
      <c r="CW322" s="138"/>
      <c r="CX322" s="138"/>
      <c r="CY322" s="138"/>
      <c r="CZ322" s="138"/>
      <c r="DA322" s="138"/>
      <c r="DB322" s="138"/>
      <c r="DC322" s="138"/>
      <c r="DD322" s="138"/>
      <c r="DE322" s="138"/>
    </row>
    <row r="323" customFormat="false" ht="15.75" hidden="false" customHeight="true" outlineLevel="0" collapsed="false">
      <c r="A323" s="132"/>
      <c r="B323" s="132"/>
      <c r="C323" s="132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  <c r="AC323" s="153"/>
      <c r="AD323" s="153"/>
      <c r="AE323" s="153"/>
      <c r="AF323" s="153"/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35"/>
      <c r="AW323" s="138"/>
      <c r="AX323" s="138"/>
      <c r="AY323" s="138"/>
      <c r="AZ323" s="138"/>
      <c r="BA323" s="138"/>
      <c r="BB323" s="138"/>
      <c r="BC323" s="138"/>
      <c r="BD323" s="138"/>
      <c r="BE323" s="138"/>
      <c r="BF323" s="138"/>
      <c r="BG323" s="138"/>
      <c r="BH323" s="138"/>
      <c r="BI323" s="138"/>
      <c r="BJ323" s="138"/>
      <c r="BK323" s="138"/>
      <c r="BL323" s="138"/>
      <c r="BM323" s="138"/>
      <c r="BN323" s="138"/>
      <c r="BO323" s="138"/>
      <c r="BP323" s="138"/>
      <c r="BQ323" s="138"/>
      <c r="BR323" s="138"/>
      <c r="BS323" s="138"/>
      <c r="BT323" s="138"/>
      <c r="BU323" s="138"/>
      <c r="BV323" s="138"/>
      <c r="BW323" s="138"/>
      <c r="BX323" s="138"/>
      <c r="BY323" s="138"/>
      <c r="BZ323" s="138"/>
      <c r="CA323" s="138"/>
      <c r="CB323" s="138"/>
      <c r="CC323" s="138"/>
      <c r="CD323" s="138"/>
      <c r="CE323" s="138"/>
      <c r="CF323" s="138"/>
      <c r="CG323" s="138"/>
      <c r="CH323" s="138"/>
      <c r="CI323" s="138"/>
      <c r="CJ323" s="138"/>
      <c r="CK323" s="138"/>
      <c r="CL323" s="138"/>
      <c r="CM323" s="138"/>
      <c r="CN323" s="138"/>
      <c r="CO323" s="138"/>
      <c r="CP323" s="138"/>
      <c r="CQ323" s="138"/>
      <c r="CR323" s="138"/>
      <c r="CS323" s="138"/>
      <c r="CT323" s="138"/>
      <c r="CU323" s="138"/>
      <c r="CV323" s="138"/>
      <c r="CW323" s="138"/>
      <c r="CX323" s="138"/>
      <c r="CY323" s="138"/>
      <c r="CZ323" s="138"/>
      <c r="DA323" s="138"/>
      <c r="DB323" s="138"/>
      <c r="DC323" s="138"/>
      <c r="DD323" s="138"/>
      <c r="DE323" s="138"/>
    </row>
    <row r="324" customFormat="false" ht="15.75" hidden="false" customHeight="true" outlineLevel="0" collapsed="false">
      <c r="A324" s="132"/>
      <c r="B324" s="132"/>
      <c r="C324" s="132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  <c r="AC324" s="153"/>
      <c r="AD324" s="153"/>
      <c r="AE324" s="153"/>
      <c r="AF324" s="153"/>
      <c r="AG324" s="153"/>
      <c r="AH324" s="153"/>
      <c r="AI324" s="153"/>
      <c r="AJ324" s="153"/>
      <c r="AK324" s="153"/>
      <c r="AL324" s="153"/>
      <c r="AM324" s="153"/>
      <c r="AN324" s="153"/>
      <c r="AO324" s="153"/>
      <c r="AP324" s="153"/>
      <c r="AQ324" s="153"/>
      <c r="AR324" s="153"/>
      <c r="AS324" s="153"/>
      <c r="AT324" s="153"/>
      <c r="AU324" s="153"/>
      <c r="AV324" s="135"/>
      <c r="AW324" s="138"/>
      <c r="AX324" s="138"/>
      <c r="AY324" s="138"/>
      <c r="AZ324" s="138"/>
      <c r="BA324" s="138"/>
      <c r="BB324" s="138"/>
      <c r="BC324" s="138"/>
      <c r="BD324" s="138"/>
      <c r="BE324" s="138"/>
      <c r="BF324" s="138"/>
      <c r="BG324" s="138"/>
      <c r="BH324" s="138"/>
      <c r="BI324" s="138"/>
      <c r="BJ324" s="138"/>
      <c r="BK324" s="138"/>
      <c r="BL324" s="138"/>
      <c r="BM324" s="138"/>
      <c r="BN324" s="138"/>
      <c r="BO324" s="138"/>
      <c r="BP324" s="138"/>
      <c r="BQ324" s="138"/>
      <c r="BR324" s="138"/>
      <c r="BS324" s="138"/>
      <c r="BT324" s="138"/>
      <c r="BU324" s="138"/>
      <c r="BV324" s="138"/>
      <c r="BW324" s="138"/>
      <c r="BX324" s="138"/>
      <c r="BY324" s="138"/>
      <c r="BZ324" s="138"/>
      <c r="CA324" s="138"/>
      <c r="CB324" s="138"/>
      <c r="CC324" s="138"/>
      <c r="CD324" s="138"/>
      <c r="CE324" s="138"/>
      <c r="CF324" s="138"/>
      <c r="CG324" s="138"/>
      <c r="CH324" s="138"/>
      <c r="CI324" s="138"/>
      <c r="CJ324" s="138"/>
      <c r="CK324" s="138"/>
      <c r="CL324" s="138"/>
      <c r="CM324" s="138"/>
      <c r="CN324" s="138"/>
      <c r="CO324" s="138"/>
      <c r="CP324" s="138"/>
      <c r="CQ324" s="138"/>
      <c r="CR324" s="138"/>
      <c r="CS324" s="138"/>
      <c r="CT324" s="138"/>
      <c r="CU324" s="138"/>
      <c r="CV324" s="138"/>
      <c r="CW324" s="138"/>
      <c r="CX324" s="138"/>
      <c r="CY324" s="138"/>
      <c r="CZ324" s="138"/>
      <c r="DA324" s="138"/>
      <c r="DB324" s="138"/>
      <c r="DC324" s="138"/>
      <c r="DD324" s="138"/>
      <c r="DE324" s="138"/>
    </row>
    <row r="325" customFormat="false" ht="15.75" hidden="false" customHeight="true" outlineLevel="0" collapsed="false">
      <c r="A325" s="132"/>
      <c r="B325" s="132"/>
      <c r="C325" s="132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  <c r="AC325" s="153"/>
      <c r="AD325" s="153"/>
      <c r="AE325" s="153"/>
      <c r="AF325" s="153"/>
      <c r="AG325" s="153"/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  <c r="AU325" s="153"/>
      <c r="AV325" s="135"/>
      <c r="AW325" s="138"/>
      <c r="AX325" s="138"/>
      <c r="AY325" s="138"/>
      <c r="AZ325" s="138"/>
      <c r="BA325" s="138"/>
      <c r="BB325" s="138"/>
      <c r="BC325" s="138"/>
      <c r="BD325" s="138"/>
      <c r="BE325" s="138"/>
      <c r="BF325" s="138"/>
      <c r="BG325" s="138"/>
      <c r="BH325" s="138"/>
      <c r="BI325" s="138"/>
      <c r="BJ325" s="138"/>
      <c r="BK325" s="138"/>
      <c r="BL325" s="138"/>
      <c r="BM325" s="138"/>
      <c r="BN325" s="138"/>
      <c r="BO325" s="138"/>
      <c r="BP325" s="138"/>
      <c r="BQ325" s="138"/>
      <c r="BR325" s="138"/>
      <c r="BS325" s="138"/>
      <c r="BT325" s="138"/>
      <c r="BU325" s="138"/>
      <c r="BV325" s="138"/>
      <c r="BW325" s="138"/>
      <c r="BX325" s="138"/>
      <c r="BY325" s="138"/>
      <c r="BZ325" s="138"/>
      <c r="CA325" s="138"/>
      <c r="CB325" s="138"/>
      <c r="CC325" s="138"/>
      <c r="CD325" s="138"/>
      <c r="CE325" s="138"/>
      <c r="CF325" s="138"/>
      <c r="CG325" s="138"/>
      <c r="CH325" s="138"/>
      <c r="CI325" s="138"/>
      <c r="CJ325" s="138"/>
      <c r="CK325" s="138"/>
      <c r="CL325" s="138"/>
      <c r="CM325" s="138"/>
      <c r="CN325" s="138"/>
      <c r="CO325" s="138"/>
      <c r="CP325" s="138"/>
      <c r="CQ325" s="138"/>
      <c r="CR325" s="138"/>
      <c r="CS325" s="138"/>
      <c r="CT325" s="138"/>
      <c r="CU325" s="138"/>
      <c r="CV325" s="138"/>
      <c r="CW325" s="138"/>
      <c r="CX325" s="138"/>
      <c r="CY325" s="138"/>
      <c r="CZ325" s="138"/>
      <c r="DA325" s="138"/>
      <c r="DB325" s="138"/>
      <c r="DC325" s="138"/>
      <c r="DD325" s="138"/>
      <c r="DE325" s="138"/>
    </row>
    <row r="326" customFormat="false" ht="15.75" hidden="false" customHeight="true" outlineLevel="0" collapsed="false">
      <c r="A326" s="132"/>
      <c r="B326" s="132"/>
      <c r="C326" s="132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  <c r="AC326" s="153"/>
      <c r="AD326" s="153"/>
      <c r="AE326" s="153"/>
      <c r="AF326" s="153"/>
      <c r="AG326" s="153"/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35"/>
      <c r="AW326" s="138"/>
      <c r="AX326" s="138"/>
      <c r="AY326" s="138"/>
      <c r="AZ326" s="138"/>
      <c r="BA326" s="138"/>
      <c r="BB326" s="138"/>
      <c r="BC326" s="138"/>
      <c r="BD326" s="138"/>
      <c r="BE326" s="138"/>
      <c r="BF326" s="138"/>
      <c r="BG326" s="138"/>
      <c r="BH326" s="138"/>
      <c r="BI326" s="138"/>
      <c r="BJ326" s="138"/>
      <c r="BK326" s="138"/>
      <c r="BL326" s="138"/>
      <c r="BM326" s="138"/>
      <c r="BN326" s="138"/>
      <c r="BO326" s="138"/>
      <c r="BP326" s="138"/>
      <c r="BQ326" s="138"/>
      <c r="BR326" s="138"/>
      <c r="BS326" s="138"/>
      <c r="BT326" s="138"/>
      <c r="BU326" s="138"/>
      <c r="BV326" s="138"/>
      <c r="BW326" s="138"/>
      <c r="BX326" s="138"/>
      <c r="BY326" s="138"/>
      <c r="BZ326" s="138"/>
      <c r="CA326" s="138"/>
      <c r="CB326" s="138"/>
      <c r="CC326" s="138"/>
      <c r="CD326" s="138"/>
      <c r="CE326" s="138"/>
      <c r="CF326" s="138"/>
      <c r="CG326" s="138"/>
      <c r="CH326" s="138"/>
      <c r="CI326" s="138"/>
      <c r="CJ326" s="138"/>
      <c r="CK326" s="138"/>
      <c r="CL326" s="138"/>
      <c r="CM326" s="138"/>
      <c r="CN326" s="138"/>
      <c r="CO326" s="138"/>
      <c r="CP326" s="138"/>
      <c r="CQ326" s="138"/>
      <c r="CR326" s="138"/>
      <c r="CS326" s="138"/>
      <c r="CT326" s="138"/>
      <c r="CU326" s="138"/>
      <c r="CV326" s="138"/>
      <c r="CW326" s="138"/>
      <c r="CX326" s="138"/>
      <c r="CY326" s="138"/>
      <c r="CZ326" s="138"/>
      <c r="DA326" s="138"/>
      <c r="DB326" s="138"/>
      <c r="DC326" s="138"/>
      <c r="DD326" s="138"/>
      <c r="DE326" s="138"/>
    </row>
    <row r="327" customFormat="false" ht="15.75" hidden="false" customHeight="true" outlineLevel="0" collapsed="false">
      <c r="A327" s="132"/>
      <c r="B327" s="132"/>
      <c r="C327" s="132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  <c r="AC327" s="153"/>
      <c r="AD327" s="153"/>
      <c r="AE327" s="153"/>
      <c r="AF327" s="153"/>
      <c r="AG327" s="153"/>
      <c r="AH327" s="153"/>
      <c r="AI327" s="153"/>
      <c r="AJ327" s="153"/>
      <c r="AK327" s="153"/>
      <c r="AL327" s="153"/>
      <c r="AM327" s="153"/>
      <c r="AN327" s="153"/>
      <c r="AO327" s="153"/>
      <c r="AP327" s="153"/>
      <c r="AQ327" s="153"/>
      <c r="AR327" s="153"/>
      <c r="AS327" s="153"/>
      <c r="AT327" s="153"/>
      <c r="AU327" s="153"/>
      <c r="AV327" s="135"/>
      <c r="AW327" s="138"/>
      <c r="AX327" s="138"/>
      <c r="AY327" s="138"/>
      <c r="AZ327" s="138"/>
      <c r="BA327" s="138"/>
      <c r="BB327" s="138"/>
      <c r="BC327" s="138"/>
      <c r="BD327" s="138"/>
      <c r="BE327" s="138"/>
      <c r="BF327" s="138"/>
      <c r="BG327" s="138"/>
      <c r="BH327" s="138"/>
      <c r="BI327" s="138"/>
      <c r="BJ327" s="138"/>
      <c r="BK327" s="138"/>
      <c r="BL327" s="138"/>
      <c r="BM327" s="138"/>
      <c r="BN327" s="138"/>
      <c r="BO327" s="138"/>
      <c r="BP327" s="138"/>
      <c r="BQ327" s="138"/>
      <c r="BR327" s="138"/>
      <c r="BS327" s="138"/>
      <c r="BT327" s="138"/>
      <c r="BU327" s="138"/>
      <c r="BV327" s="138"/>
      <c r="BW327" s="138"/>
      <c r="BX327" s="138"/>
      <c r="BY327" s="138"/>
      <c r="BZ327" s="138"/>
      <c r="CA327" s="138"/>
      <c r="CB327" s="138"/>
      <c r="CC327" s="138"/>
      <c r="CD327" s="138"/>
      <c r="CE327" s="138"/>
      <c r="CF327" s="138"/>
      <c r="CG327" s="138"/>
      <c r="CH327" s="138"/>
      <c r="CI327" s="138"/>
      <c r="CJ327" s="138"/>
      <c r="CK327" s="138"/>
      <c r="CL327" s="138"/>
      <c r="CM327" s="138"/>
      <c r="CN327" s="138"/>
      <c r="CO327" s="138"/>
      <c r="CP327" s="138"/>
      <c r="CQ327" s="138"/>
      <c r="CR327" s="138"/>
      <c r="CS327" s="138"/>
      <c r="CT327" s="138"/>
      <c r="CU327" s="138"/>
      <c r="CV327" s="138"/>
      <c r="CW327" s="138"/>
      <c r="CX327" s="138"/>
      <c r="CY327" s="138"/>
      <c r="CZ327" s="138"/>
      <c r="DA327" s="138"/>
      <c r="DB327" s="138"/>
      <c r="DC327" s="138"/>
      <c r="DD327" s="138"/>
      <c r="DE327" s="138"/>
    </row>
    <row r="328" customFormat="false" ht="15.75" hidden="false" customHeight="true" outlineLevel="0" collapsed="false">
      <c r="A328" s="132"/>
      <c r="B328" s="132"/>
      <c r="C328" s="132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  <c r="AC328" s="153"/>
      <c r="AD328" s="153"/>
      <c r="AE328" s="153"/>
      <c r="AF328" s="153"/>
      <c r="AG328" s="153"/>
      <c r="AH328" s="153"/>
      <c r="AI328" s="153"/>
      <c r="AJ328" s="153"/>
      <c r="AK328" s="153"/>
      <c r="AL328" s="153"/>
      <c r="AM328" s="153"/>
      <c r="AN328" s="153"/>
      <c r="AO328" s="153"/>
      <c r="AP328" s="153"/>
      <c r="AQ328" s="153"/>
      <c r="AR328" s="153"/>
      <c r="AS328" s="153"/>
      <c r="AT328" s="153"/>
      <c r="AU328" s="153"/>
      <c r="AV328" s="135"/>
      <c r="AW328" s="138"/>
      <c r="AX328" s="138"/>
      <c r="AY328" s="138"/>
      <c r="AZ328" s="138"/>
      <c r="BA328" s="138"/>
      <c r="BB328" s="138"/>
      <c r="BC328" s="138"/>
      <c r="BD328" s="138"/>
      <c r="BE328" s="138"/>
      <c r="BF328" s="138"/>
      <c r="BG328" s="138"/>
      <c r="BH328" s="138"/>
      <c r="BI328" s="138"/>
      <c r="BJ328" s="138"/>
      <c r="BK328" s="138"/>
      <c r="BL328" s="138"/>
      <c r="BM328" s="138"/>
      <c r="BN328" s="138"/>
      <c r="BO328" s="138"/>
      <c r="BP328" s="138"/>
      <c r="BQ328" s="138"/>
      <c r="BR328" s="138"/>
      <c r="BS328" s="138"/>
      <c r="BT328" s="138"/>
      <c r="BU328" s="138"/>
      <c r="BV328" s="138"/>
      <c r="BW328" s="138"/>
      <c r="BX328" s="138"/>
      <c r="BY328" s="138"/>
      <c r="BZ328" s="138"/>
      <c r="CA328" s="138"/>
      <c r="CB328" s="138"/>
      <c r="CC328" s="138"/>
      <c r="CD328" s="138"/>
      <c r="CE328" s="138"/>
      <c r="CF328" s="138"/>
      <c r="CG328" s="138"/>
      <c r="CH328" s="138"/>
      <c r="CI328" s="138"/>
      <c r="CJ328" s="138"/>
      <c r="CK328" s="138"/>
      <c r="CL328" s="138"/>
      <c r="CM328" s="138"/>
      <c r="CN328" s="138"/>
      <c r="CO328" s="138"/>
      <c r="CP328" s="138"/>
      <c r="CQ328" s="138"/>
      <c r="CR328" s="138"/>
      <c r="CS328" s="138"/>
      <c r="CT328" s="138"/>
      <c r="CU328" s="138"/>
      <c r="CV328" s="138"/>
      <c r="CW328" s="138"/>
      <c r="CX328" s="138"/>
      <c r="CY328" s="138"/>
      <c r="CZ328" s="138"/>
      <c r="DA328" s="138"/>
      <c r="DB328" s="138"/>
      <c r="DC328" s="138"/>
      <c r="DD328" s="138"/>
      <c r="DE328" s="138"/>
    </row>
    <row r="329" customFormat="false" ht="15.75" hidden="false" customHeight="true" outlineLevel="0" collapsed="false">
      <c r="A329" s="132"/>
      <c r="B329" s="132"/>
      <c r="C329" s="132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  <c r="AC329" s="153"/>
      <c r="AD329" s="153"/>
      <c r="AE329" s="153"/>
      <c r="AF329" s="153"/>
      <c r="AG329" s="153"/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3"/>
      <c r="AT329" s="153"/>
      <c r="AU329" s="153"/>
      <c r="AV329" s="135"/>
      <c r="AW329" s="138"/>
      <c r="AX329" s="138"/>
      <c r="AY329" s="138"/>
      <c r="AZ329" s="138"/>
      <c r="BA329" s="138"/>
      <c r="BB329" s="138"/>
      <c r="BC329" s="138"/>
      <c r="BD329" s="138"/>
      <c r="BE329" s="138"/>
      <c r="BF329" s="138"/>
      <c r="BG329" s="138"/>
      <c r="BH329" s="138"/>
      <c r="BI329" s="138"/>
      <c r="BJ329" s="138"/>
      <c r="BK329" s="138"/>
      <c r="BL329" s="138"/>
      <c r="BM329" s="138"/>
      <c r="BN329" s="138"/>
      <c r="BO329" s="138"/>
      <c r="BP329" s="138"/>
      <c r="BQ329" s="138"/>
      <c r="BR329" s="138"/>
      <c r="BS329" s="138"/>
      <c r="BT329" s="138"/>
      <c r="BU329" s="138"/>
      <c r="BV329" s="138"/>
      <c r="BW329" s="138"/>
      <c r="BX329" s="138"/>
      <c r="BY329" s="138"/>
      <c r="BZ329" s="138"/>
      <c r="CA329" s="138"/>
      <c r="CB329" s="138"/>
      <c r="CC329" s="138"/>
      <c r="CD329" s="138"/>
      <c r="CE329" s="138"/>
      <c r="CF329" s="138"/>
      <c r="CG329" s="138"/>
      <c r="CH329" s="138"/>
      <c r="CI329" s="138"/>
      <c r="CJ329" s="138"/>
      <c r="CK329" s="138"/>
      <c r="CL329" s="138"/>
      <c r="CM329" s="138"/>
      <c r="CN329" s="138"/>
      <c r="CO329" s="138"/>
      <c r="CP329" s="138"/>
      <c r="CQ329" s="138"/>
      <c r="CR329" s="138"/>
      <c r="CS329" s="138"/>
      <c r="CT329" s="138"/>
      <c r="CU329" s="138"/>
      <c r="CV329" s="138"/>
      <c r="CW329" s="138"/>
      <c r="CX329" s="138"/>
      <c r="CY329" s="138"/>
      <c r="CZ329" s="138"/>
      <c r="DA329" s="138"/>
      <c r="DB329" s="138"/>
      <c r="DC329" s="138"/>
      <c r="DD329" s="138"/>
      <c r="DE329" s="138"/>
    </row>
    <row r="330" customFormat="false" ht="15.75" hidden="false" customHeight="true" outlineLevel="0" collapsed="false">
      <c r="A330" s="132"/>
      <c r="B330" s="132"/>
      <c r="C330" s="132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35"/>
      <c r="AW330" s="138"/>
      <c r="AX330" s="138"/>
      <c r="AY330" s="138"/>
      <c r="AZ330" s="138"/>
      <c r="BA330" s="138"/>
      <c r="BB330" s="138"/>
      <c r="BC330" s="138"/>
      <c r="BD330" s="138"/>
      <c r="BE330" s="138"/>
      <c r="BF330" s="138"/>
      <c r="BG330" s="138"/>
      <c r="BH330" s="138"/>
      <c r="BI330" s="138"/>
      <c r="BJ330" s="138"/>
      <c r="BK330" s="138"/>
      <c r="BL330" s="138"/>
      <c r="BM330" s="138"/>
      <c r="BN330" s="138"/>
      <c r="BO330" s="138"/>
      <c r="BP330" s="138"/>
      <c r="BQ330" s="138"/>
      <c r="BR330" s="138"/>
      <c r="BS330" s="138"/>
      <c r="BT330" s="138"/>
      <c r="BU330" s="138"/>
      <c r="BV330" s="138"/>
      <c r="BW330" s="138"/>
      <c r="BX330" s="138"/>
      <c r="BY330" s="138"/>
      <c r="BZ330" s="138"/>
      <c r="CA330" s="138"/>
      <c r="CB330" s="138"/>
      <c r="CC330" s="138"/>
      <c r="CD330" s="138"/>
      <c r="CE330" s="138"/>
      <c r="CF330" s="138"/>
      <c r="CG330" s="138"/>
      <c r="CH330" s="138"/>
      <c r="CI330" s="138"/>
      <c r="CJ330" s="138"/>
      <c r="CK330" s="138"/>
      <c r="CL330" s="138"/>
      <c r="CM330" s="138"/>
      <c r="CN330" s="138"/>
      <c r="CO330" s="138"/>
      <c r="CP330" s="138"/>
      <c r="CQ330" s="138"/>
      <c r="CR330" s="138"/>
      <c r="CS330" s="138"/>
      <c r="CT330" s="138"/>
      <c r="CU330" s="138"/>
      <c r="CV330" s="138"/>
      <c r="CW330" s="138"/>
      <c r="CX330" s="138"/>
      <c r="CY330" s="138"/>
      <c r="CZ330" s="138"/>
      <c r="DA330" s="138"/>
      <c r="DB330" s="138"/>
      <c r="DC330" s="138"/>
      <c r="DD330" s="138"/>
      <c r="DE330" s="138"/>
    </row>
    <row r="331" customFormat="false" ht="15.75" hidden="false" customHeight="true" outlineLevel="0" collapsed="false">
      <c r="A331" s="132"/>
      <c r="B331" s="132"/>
      <c r="C331" s="132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35"/>
      <c r="AW331" s="138"/>
      <c r="AX331" s="138"/>
      <c r="AY331" s="138"/>
      <c r="AZ331" s="138"/>
      <c r="BA331" s="138"/>
      <c r="BB331" s="138"/>
      <c r="BC331" s="138"/>
      <c r="BD331" s="138"/>
      <c r="BE331" s="138"/>
      <c r="BF331" s="138"/>
      <c r="BG331" s="138"/>
      <c r="BH331" s="138"/>
      <c r="BI331" s="138"/>
      <c r="BJ331" s="138"/>
      <c r="BK331" s="138"/>
      <c r="BL331" s="138"/>
      <c r="BM331" s="138"/>
      <c r="BN331" s="138"/>
      <c r="BO331" s="138"/>
      <c r="BP331" s="138"/>
      <c r="BQ331" s="138"/>
      <c r="BR331" s="138"/>
      <c r="BS331" s="138"/>
      <c r="BT331" s="138"/>
      <c r="BU331" s="138"/>
      <c r="BV331" s="138"/>
      <c r="BW331" s="138"/>
      <c r="BX331" s="138"/>
      <c r="BY331" s="138"/>
      <c r="BZ331" s="138"/>
      <c r="CA331" s="138"/>
      <c r="CB331" s="138"/>
      <c r="CC331" s="138"/>
      <c r="CD331" s="138"/>
      <c r="CE331" s="138"/>
      <c r="CF331" s="138"/>
      <c r="CG331" s="138"/>
      <c r="CH331" s="138"/>
      <c r="CI331" s="138"/>
      <c r="CJ331" s="138"/>
      <c r="CK331" s="138"/>
      <c r="CL331" s="138"/>
      <c r="CM331" s="138"/>
      <c r="CN331" s="138"/>
      <c r="CO331" s="138"/>
      <c r="CP331" s="138"/>
      <c r="CQ331" s="138"/>
      <c r="CR331" s="138"/>
      <c r="CS331" s="138"/>
      <c r="CT331" s="138"/>
      <c r="CU331" s="138"/>
      <c r="CV331" s="138"/>
      <c r="CW331" s="138"/>
      <c r="CX331" s="138"/>
      <c r="CY331" s="138"/>
      <c r="CZ331" s="138"/>
      <c r="DA331" s="138"/>
      <c r="DB331" s="138"/>
      <c r="DC331" s="138"/>
      <c r="DD331" s="138"/>
      <c r="DE331" s="138"/>
    </row>
    <row r="332" customFormat="false" ht="15.75" hidden="false" customHeight="true" outlineLevel="0" collapsed="false">
      <c r="A332" s="132"/>
      <c r="B332" s="132"/>
      <c r="C332" s="132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35"/>
      <c r="AW332" s="138"/>
      <c r="AX332" s="138"/>
      <c r="AY332" s="138"/>
      <c r="AZ332" s="138"/>
      <c r="BA332" s="138"/>
      <c r="BB332" s="138"/>
      <c r="BC332" s="138"/>
      <c r="BD332" s="138"/>
      <c r="BE332" s="138"/>
      <c r="BF332" s="138"/>
      <c r="BG332" s="138"/>
      <c r="BH332" s="138"/>
      <c r="BI332" s="138"/>
      <c r="BJ332" s="138"/>
      <c r="BK332" s="138"/>
      <c r="BL332" s="138"/>
      <c r="BM332" s="138"/>
      <c r="BN332" s="138"/>
      <c r="BO332" s="138"/>
      <c r="BP332" s="138"/>
      <c r="BQ332" s="138"/>
      <c r="BR332" s="138"/>
      <c r="BS332" s="138"/>
      <c r="BT332" s="138"/>
      <c r="BU332" s="138"/>
      <c r="BV332" s="138"/>
      <c r="BW332" s="138"/>
      <c r="BX332" s="138"/>
      <c r="BY332" s="138"/>
      <c r="BZ332" s="138"/>
      <c r="CA332" s="138"/>
      <c r="CB332" s="138"/>
      <c r="CC332" s="138"/>
      <c r="CD332" s="138"/>
      <c r="CE332" s="138"/>
      <c r="CF332" s="138"/>
      <c r="CG332" s="138"/>
      <c r="CH332" s="138"/>
      <c r="CI332" s="138"/>
      <c r="CJ332" s="138"/>
      <c r="CK332" s="138"/>
      <c r="CL332" s="138"/>
      <c r="CM332" s="138"/>
      <c r="CN332" s="138"/>
      <c r="CO332" s="138"/>
      <c r="CP332" s="138"/>
      <c r="CQ332" s="138"/>
      <c r="CR332" s="138"/>
      <c r="CS332" s="138"/>
      <c r="CT332" s="138"/>
      <c r="CU332" s="138"/>
      <c r="CV332" s="138"/>
      <c r="CW332" s="138"/>
      <c r="CX332" s="138"/>
      <c r="CY332" s="138"/>
      <c r="CZ332" s="138"/>
      <c r="DA332" s="138"/>
      <c r="DB332" s="138"/>
      <c r="DC332" s="138"/>
      <c r="DD332" s="138"/>
      <c r="DE332" s="138"/>
    </row>
    <row r="333" customFormat="false" ht="15.75" hidden="false" customHeight="true" outlineLevel="0" collapsed="false">
      <c r="A333" s="132"/>
      <c r="B333" s="132"/>
      <c r="C333" s="132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35"/>
      <c r="AW333" s="138"/>
      <c r="AX333" s="138"/>
      <c r="AY333" s="138"/>
      <c r="AZ333" s="138"/>
      <c r="BA333" s="138"/>
      <c r="BB333" s="138"/>
      <c r="BC333" s="138"/>
      <c r="BD333" s="138"/>
      <c r="BE333" s="138"/>
      <c r="BF333" s="138"/>
      <c r="BG333" s="138"/>
      <c r="BH333" s="138"/>
      <c r="BI333" s="138"/>
      <c r="BJ333" s="138"/>
      <c r="BK333" s="138"/>
      <c r="BL333" s="138"/>
      <c r="BM333" s="138"/>
      <c r="BN333" s="138"/>
      <c r="BO333" s="138"/>
      <c r="BP333" s="138"/>
      <c r="BQ333" s="138"/>
      <c r="BR333" s="138"/>
      <c r="BS333" s="138"/>
      <c r="BT333" s="138"/>
      <c r="BU333" s="138"/>
      <c r="BV333" s="138"/>
      <c r="BW333" s="138"/>
      <c r="BX333" s="138"/>
      <c r="BY333" s="138"/>
      <c r="BZ333" s="138"/>
      <c r="CA333" s="138"/>
      <c r="CB333" s="138"/>
      <c r="CC333" s="138"/>
      <c r="CD333" s="138"/>
      <c r="CE333" s="138"/>
      <c r="CF333" s="138"/>
      <c r="CG333" s="138"/>
      <c r="CH333" s="138"/>
      <c r="CI333" s="138"/>
      <c r="CJ333" s="138"/>
      <c r="CK333" s="138"/>
      <c r="CL333" s="138"/>
      <c r="CM333" s="138"/>
      <c r="CN333" s="138"/>
      <c r="CO333" s="138"/>
      <c r="CP333" s="138"/>
      <c r="CQ333" s="138"/>
      <c r="CR333" s="138"/>
      <c r="CS333" s="138"/>
      <c r="CT333" s="138"/>
      <c r="CU333" s="138"/>
      <c r="CV333" s="138"/>
      <c r="CW333" s="138"/>
      <c r="CX333" s="138"/>
      <c r="CY333" s="138"/>
      <c r="CZ333" s="138"/>
      <c r="DA333" s="138"/>
      <c r="DB333" s="138"/>
      <c r="DC333" s="138"/>
      <c r="DD333" s="138"/>
      <c r="DE333" s="138"/>
    </row>
    <row r="334" customFormat="false" ht="15.75" hidden="false" customHeight="true" outlineLevel="0" collapsed="false">
      <c r="A334" s="132"/>
      <c r="B334" s="132"/>
      <c r="C334" s="132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35"/>
      <c r="AW334" s="138"/>
      <c r="AX334" s="138"/>
      <c r="AY334" s="138"/>
      <c r="AZ334" s="138"/>
      <c r="BA334" s="138"/>
      <c r="BB334" s="138"/>
      <c r="BC334" s="138"/>
      <c r="BD334" s="138"/>
      <c r="BE334" s="138"/>
      <c r="BF334" s="138"/>
      <c r="BG334" s="138"/>
      <c r="BH334" s="138"/>
      <c r="BI334" s="138"/>
      <c r="BJ334" s="138"/>
      <c r="BK334" s="138"/>
      <c r="BL334" s="138"/>
      <c r="BM334" s="138"/>
      <c r="BN334" s="138"/>
      <c r="BO334" s="138"/>
      <c r="BP334" s="138"/>
      <c r="BQ334" s="138"/>
      <c r="BR334" s="138"/>
      <c r="BS334" s="138"/>
      <c r="BT334" s="138"/>
      <c r="BU334" s="138"/>
      <c r="BV334" s="138"/>
      <c r="BW334" s="138"/>
      <c r="BX334" s="138"/>
      <c r="BY334" s="138"/>
      <c r="BZ334" s="138"/>
      <c r="CA334" s="138"/>
      <c r="CB334" s="138"/>
      <c r="CC334" s="138"/>
      <c r="CD334" s="138"/>
      <c r="CE334" s="138"/>
      <c r="CF334" s="138"/>
      <c r="CG334" s="138"/>
      <c r="CH334" s="138"/>
      <c r="CI334" s="138"/>
      <c r="CJ334" s="138"/>
      <c r="CK334" s="138"/>
      <c r="CL334" s="138"/>
      <c r="CM334" s="138"/>
      <c r="CN334" s="138"/>
      <c r="CO334" s="138"/>
      <c r="CP334" s="138"/>
      <c r="CQ334" s="138"/>
      <c r="CR334" s="138"/>
      <c r="CS334" s="138"/>
      <c r="CT334" s="138"/>
      <c r="CU334" s="138"/>
      <c r="CV334" s="138"/>
      <c r="CW334" s="138"/>
      <c r="CX334" s="138"/>
      <c r="CY334" s="138"/>
      <c r="CZ334" s="138"/>
      <c r="DA334" s="138"/>
      <c r="DB334" s="138"/>
      <c r="DC334" s="138"/>
      <c r="DD334" s="138"/>
      <c r="DE334" s="138"/>
    </row>
    <row r="335" customFormat="false" ht="15.75" hidden="false" customHeight="true" outlineLevel="0" collapsed="false">
      <c r="A335" s="132"/>
      <c r="B335" s="132"/>
      <c r="C335" s="132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35"/>
      <c r="AW335" s="138"/>
      <c r="AX335" s="138"/>
      <c r="AY335" s="138"/>
      <c r="AZ335" s="138"/>
      <c r="BA335" s="138"/>
      <c r="BB335" s="138"/>
      <c r="BC335" s="138"/>
      <c r="BD335" s="138"/>
      <c r="BE335" s="138"/>
      <c r="BF335" s="138"/>
      <c r="BG335" s="138"/>
      <c r="BH335" s="138"/>
      <c r="BI335" s="138"/>
      <c r="BJ335" s="138"/>
      <c r="BK335" s="138"/>
      <c r="BL335" s="138"/>
      <c r="BM335" s="138"/>
      <c r="BN335" s="138"/>
      <c r="BO335" s="138"/>
      <c r="BP335" s="138"/>
      <c r="BQ335" s="138"/>
      <c r="BR335" s="138"/>
      <c r="BS335" s="138"/>
      <c r="BT335" s="138"/>
      <c r="BU335" s="138"/>
      <c r="BV335" s="138"/>
      <c r="BW335" s="138"/>
      <c r="BX335" s="138"/>
      <c r="BY335" s="138"/>
      <c r="BZ335" s="138"/>
      <c r="CA335" s="138"/>
      <c r="CB335" s="138"/>
      <c r="CC335" s="138"/>
      <c r="CD335" s="138"/>
      <c r="CE335" s="138"/>
      <c r="CF335" s="138"/>
      <c r="CG335" s="138"/>
      <c r="CH335" s="138"/>
      <c r="CI335" s="138"/>
      <c r="CJ335" s="138"/>
      <c r="CK335" s="138"/>
      <c r="CL335" s="138"/>
      <c r="CM335" s="138"/>
      <c r="CN335" s="138"/>
      <c r="CO335" s="138"/>
      <c r="CP335" s="138"/>
      <c r="CQ335" s="138"/>
      <c r="CR335" s="138"/>
      <c r="CS335" s="138"/>
      <c r="CT335" s="138"/>
      <c r="CU335" s="138"/>
      <c r="CV335" s="138"/>
      <c r="CW335" s="138"/>
      <c r="CX335" s="138"/>
      <c r="CY335" s="138"/>
      <c r="CZ335" s="138"/>
      <c r="DA335" s="138"/>
      <c r="DB335" s="138"/>
      <c r="DC335" s="138"/>
      <c r="DD335" s="138"/>
      <c r="DE335" s="138"/>
    </row>
    <row r="336" customFormat="false" ht="15.75" hidden="false" customHeight="true" outlineLevel="0" collapsed="false">
      <c r="A336" s="132"/>
      <c r="B336" s="132"/>
      <c r="C336" s="132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35"/>
      <c r="AW336" s="138"/>
      <c r="AX336" s="138"/>
      <c r="AY336" s="138"/>
      <c r="AZ336" s="138"/>
      <c r="BA336" s="138"/>
      <c r="BB336" s="138"/>
      <c r="BC336" s="138"/>
      <c r="BD336" s="138"/>
      <c r="BE336" s="138"/>
      <c r="BF336" s="138"/>
      <c r="BG336" s="138"/>
      <c r="BH336" s="138"/>
      <c r="BI336" s="138"/>
      <c r="BJ336" s="138"/>
      <c r="BK336" s="138"/>
      <c r="BL336" s="138"/>
      <c r="BM336" s="138"/>
      <c r="BN336" s="138"/>
      <c r="BO336" s="138"/>
      <c r="BP336" s="138"/>
      <c r="BQ336" s="138"/>
      <c r="BR336" s="138"/>
      <c r="BS336" s="138"/>
      <c r="BT336" s="138"/>
      <c r="BU336" s="138"/>
      <c r="BV336" s="138"/>
      <c r="BW336" s="138"/>
      <c r="BX336" s="138"/>
      <c r="BY336" s="138"/>
      <c r="BZ336" s="138"/>
      <c r="CA336" s="138"/>
      <c r="CB336" s="138"/>
      <c r="CC336" s="138"/>
      <c r="CD336" s="138"/>
      <c r="CE336" s="138"/>
      <c r="CF336" s="138"/>
      <c r="CG336" s="138"/>
      <c r="CH336" s="138"/>
      <c r="CI336" s="138"/>
      <c r="CJ336" s="138"/>
      <c r="CK336" s="138"/>
      <c r="CL336" s="138"/>
      <c r="CM336" s="138"/>
      <c r="CN336" s="138"/>
      <c r="CO336" s="138"/>
      <c r="CP336" s="138"/>
      <c r="CQ336" s="138"/>
      <c r="CR336" s="138"/>
      <c r="CS336" s="138"/>
      <c r="CT336" s="138"/>
      <c r="CU336" s="138"/>
      <c r="CV336" s="138"/>
      <c r="CW336" s="138"/>
      <c r="CX336" s="138"/>
      <c r="CY336" s="138"/>
      <c r="CZ336" s="138"/>
      <c r="DA336" s="138"/>
      <c r="DB336" s="138"/>
      <c r="DC336" s="138"/>
      <c r="DD336" s="138"/>
      <c r="DE336" s="138"/>
    </row>
    <row r="337" customFormat="false" ht="15.75" hidden="false" customHeight="true" outlineLevel="0" collapsed="false">
      <c r="A337" s="132"/>
      <c r="B337" s="132"/>
      <c r="C337" s="132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35"/>
      <c r="AW337" s="138"/>
      <c r="AX337" s="138"/>
      <c r="AY337" s="138"/>
      <c r="AZ337" s="138"/>
      <c r="BA337" s="138"/>
      <c r="BB337" s="138"/>
      <c r="BC337" s="138"/>
      <c r="BD337" s="138"/>
      <c r="BE337" s="138"/>
      <c r="BF337" s="138"/>
      <c r="BG337" s="138"/>
      <c r="BH337" s="138"/>
      <c r="BI337" s="138"/>
      <c r="BJ337" s="138"/>
      <c r="BK337" s="138"/>
      <c r="BL337" s="138"/>
      <c r="BM337" s="138"/>
      <c r="BN337" s="138"/>
      <c r="BO337" s="138"/>
      <c r="BP337" s="138"/>
      <c r="BQ337" s="138"/>
      <c r="BR337" s="138"/>
      <c r="BS337" s="138"/>
      <c r="BT337" s="138"/>
      <c r="BU337" s="138"/>
      <c r="BV337" s="138"/>
      <c r="BW337" s="138"/>
      <c r="BX337" s="138"/>
      <c r="BY337" s="138"/>
      <c r="BZ337" s="138"/>
      <c r="CA337" s="138"/>
      <c r="CB337" s="138"/>
      <c r="CC337" s="138"/>
      <c r="CD337" s="138"/>
      <c r="CE337" s="138"/>
      <c r="CF337" s="138"/>
      <c r="CG337" s="138"/>
      <c r="CH337" s="138"/>
      <c r="CI337" s="138"/>
      <c r="CJ337" s="138"/>
      <c r="CK337" s="138"/>
      <c r="CL337" s="138"/>
      <c r="CM337" s="138"/>
      <c r="CN337" s="138"/>
      <c r="CO337" s="138"/>
      <c r="CP337" s="138"/>
      <c r="CQ337" s="138"/>
      <c r="CR337" s="138"/>
      <c r="CS337" s="138"/>
      <c r="CT337" s="138"/>
      <c r="CU337" s="138"/>
      <c r="CV337" s="138"/>
      <c r="CW337" s="138"/>
      <c r="CX337" s="138"/>
      <c r="CY337" s="138"/>
      <c r="CZ337" s="138"/>
      <c r="DA337" s="138"/>
      <c r="DB337" s="138"/>
      <c r="DC337" s="138"/>
      <c r="DD337" s="138"/>
      <c r="DE337" s="138"/>
    </row>
    <row r="338" customFormat="false" ht="15.75" hidden="false" customHeight="true" outlineLevel="0" collapsed="false">
      <c r="A338" s="132"/>
      <c r="B338" s="132"/>
      <c r="C338" s="132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35"/>
      <c r="AW338" s="138"/>
      <c r="AX338" s="138"/>
      <c r="AY338" s="138"/>
      <c r="AZ338" s="138"/>
      <c r="BA338" s="138"/>
      <c r="BB338" s="138"/>
      <c r="BC338" s="138"/>
      <c r="BD338" s="138"/>
      <c r="BE338" s="138"/>
      <c r="BF338" s="138"/>
      <c r="BG338" s="138"/>
      <c r="BH338" s="138"/>
      <c r="BI338" s="138"/>
      <c r="BJ338" s="138"/>
      <c r="BK338" s="138"/>
      <c r="BL338" s="138"/>
      <c r="BM338" s="138"/>
      <c r="BN338" s="138"/>
      <c r="BO338" s="138"/>
      <c r="BP338" s="138"/>
      <c r="BQ338" s="138"/>
      <c r="BR338" s="138"/>
      <c r="BS338" s="138"/>
      <c r="BT338" s="138"/>
      <c r="BU338" s="138"/>
      <c r="BV338" s="138"/>
      <c r="BW338" s="138"/>
      <c r="BX338" s="138"/>
      <c r="BY338" s="138"/>
      <c r="BZ338" s="138"/>
      <c r="CA338" s="138"/>
      <c r="CB338" s="138"/>
      <c r="CC338" s="138"/>
      <c r="CD338" s="138"/>
      <c r="CE338" s="138"/>
      <c r="CF338" s="138"/>
      <c r="CG338" s="138"/>
      <c r="CH338" s="138"/>
      <c r="CI338" s="138"/>
      <c r="CJ338" s="138"/>
      <c r="CK338" s="138"/>
      <c r="CL338" s="138"/>
      <c r="CM338" s="138"/>
      <c r="CN338" s="138"/>
      <c r="CO338" s="138"/>
      <c r="CP338" s="138"/>
      <c r="CQ338" s="138"/>
      <c r="CR338" s="138"/>
      <c r="CS338" s="138"/>
      <c r="CT338" s="138"/>
      <c r="CU338" s="138"/>
      <c r="CV338" s="138"/>
      <c r="CW338" s="138"/>
      <c r="CX338" s="138"/>
      <c r="CY338" s="138"/>
      <c r="CZ338" s="138"/>
      <c r="DA338" s="138"/>
      <c r="DB338" s="138"/>
      <c r="DC338" s="138"/>
      <c r="DD338" s="138"/>
      <c r="DE338" s="138"/>
    </row>
    <row r="339" customFormat="false" ht="15.75" hidden="false" customHeight="true" outlineLevel="0" collapsed="false">
      <c r="A339" s="132"/>
      <c r="B339" s="132"/>
      <c r="C339" s="132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  <c r="AA339" s="153"/>
      <c r="AB339" s="153"/>
      <c r="AC339" s="153"/>
      <c r="AD339" s="153"/>
      <c r="AE339" s="153"/>
      <c r="AF339" s="153"/>
      <c r="AG339" s="153"/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  <c r="AU339" s="153"/>
      <c r="AV339" s="135"/>
      <c r="AW339" s="138"/>
      <c r="AX339" s="138"/>
      <c r="AY339" s="138"/>
      <c r="AZ339" s="138"/>
      <c r="BA339" s="138"/>
      <c r="BB339" s="138"/>
      <c r="BC339" s="138"/>
      <c r="BD339" s="138"/>
      <c r="BE339" s="138"/>
      <c r="BF339" s="138"/>
      <c r="BG339" s="138"/>
      <c r="BH339" s="138"/>
      <c r="BI339" s="138"/>
      <c r="BJ339" s="138"/>
      <c r="BK339" s="138"/>
      <c r="BL339" s="138"/>
      <c r="BM339" s="138"/>
      <c r="BN339" s="138"/>
      <c r="BO339" s="138"/>
      <c r="BP339" s="138"/>
      <c r="BQ339" s="138"/>
      <c r="BR339" s="138"/>
      <c r="BS339" s="138"/>
      <c r="BT339" s="138"/>
      <c r="BU339" s="138"/>
      <c r="BV339" s="138"/>
      <c r="BW339" s="138"/>
      <c r="BX339" s="138"/>
      <c r="BY339" s="138"/>
      <c r="BZ339" s="138"/>
      <c r="CA339" s="138"/>
      <c r="CB339" s="138"/>
      <c r="CC339" s="138"/>
      <c r="CD339" s="138"/>
      <c r="CE339" s="138"/>
      <c r="CF339" s="138"/>
      <c r="CG339" s="138"/>
      <c r="CH339" s="138"/>
      <c r="CI339" s="138"/>
      <c r="CJ339" s="138"/>
      <c r="CK339" s="138"/>
      <c r="CL339" s="138"/>
      <c r="CM339" s="138"/>
      <c r="CN339" s="138"/>
      <c r="CO339" s="138"/>
      <c r="CP339" s="138"/>
      <c r="CQ339" s="138"/>
      <c r="CR339" s="138"/>
      <c r="CS339" s="138"/>
      <c r="CT339" s="138"/>
      <c r="CU339" s="138"/>
      <c r="CV339" s="138"/>
      <c r="CW339" s="138"/>
      <c r="CX339" s="138"/>
      <c r="CY339" s="138"/>
      <c r="CZ339" s="138"/>
      <c r="DA339" s="138"/>
      <c r="DB339" s="138"/>
      <c r="DC339" s="138"/>
      <c r="DD339" s="138"/>
      <c r="DE339" s="138"/>
    </row>
    <row r="340" customFormat="false" ht="15.75" hidden="false" customHeight="true" outlineLevel="0" collapsed="false">
      <c r="A340" s="132"/>
      <c r="B340" s="132"/>
      <c r="C340" s="132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  <c r="AC340" s="153"/>
      <c r="AD340" s="153"/>
      <c r="AE340" s="153"/>
      <c r="AF340" s="153"/>
      <c r="AG340" s="153"/>
      <c r="AH340" s="153"/>
      <c r="AI340" s="153"/>
      <c r="AJ340" s="153"/>
      <c r="AK340" s="153"/>
      <c r="AL340" s="153"/>
      <c r="AM340" s="153"/>
      <c r="AN340" s="153"/>
      <c r="AO340" s="153"/>
      <c r="AP340" s="153"/>
      <c r="AQ340" s="153"/>
      <c r="AR340" s="153"/>
      <c r="AS340" s="153"/>
      <c r="AT340" s="153"/>
      <c r="AU340" s="153"/>
      <c r="AV340" s="135"/>
      <c r="AW340" s="138"/>
      <c r="AX340" s="138"/>
      <c r="AY340" s="138"/>
      <c r="AZ340" s="138"/>
      <c r="BA340" s="138"/>
      <c r="BB340" s="138"/>
      <c r="BC340" s="138"/>
      <c r="BD340" s="138"/>
      <c r="BE340" s="138"/>
      <c r="BF340" s="138"/>
      <c r="BG340" s="138"/>
      <c r="BH340" s="138"/>
      <c r="BI340" s="138"/>
      <c r="BJ340" s="138"/>
      <c r="BK340" s="138"/>
      <c r="BL340" s="138"/>
      <c r="BM340" s="138"/>
      <c r="BN340" s="138"/>
      <c r="BO340" s="138"/>
      <c r="BP340" s="138"/>
      <c r="BQ340" s="138"/>
      <c r="BR340" s="138"/>
      <c r="BS340" s="138"/>
      <c r="BT340" s="138"/>
      <c r="BU340" s="138"/>
      <c r="BV340" s="138"/>
      <c r="BW340" s="138"/>
      <c r="BX340" s="138"/>
      <c r="BY340" s="138"/>
      <c r="BZ340" s="138"/>
      <c r="CA340" s="138"/>
      <c r="CB340" s="138"/>
      <c r="CC340" s="138"/>
      <c r="CD340" s="138"/>
      <c r="CE340" s="138"/>
      <c r="CF340" s="138"/>
      <c r="CG340" s="138"/>
      <c r="CH340" s="138"/>
      <c r="CI340" s="138"/>
      <c r="CJ340" s="138"/>
      <c r="CK340" s="138"/>
      <c r="CL340" s="138"/>
      <c r="CM340" s="138"/>
      <c r="CN340" s="138"/>
      <c r="CO340" s="138"/>
      <c r="CP340" s="138"/>
      <c r="CQ340" s="138"/>
      <c r="CR340" s="138"/>
      <c r="CS340" s="138"/>
      <c r="CT340" s="138"/>
      <c r="CU340" s="138"/>
      <c r="CV340" s="138"/>
      <c r="CW340" s="138"/>
      <c r="CX340" s="138"/>
      <c r="CY340" s="138"/>
      <c r="CZ340" s="138"/>
      <c r="DA340" s="138"/>
      <c r="DB340" s="138"/>
      <c r="DC340" s="138"/>
      <c r="DD340" s="138"/>
      <c r="DE340" s="138"/>
    </row>
    <row r="341" customFormat="false" ht="15.75" hidden="false" customHeight="true" outlineLevel="0" collapsed="false">
      <c r="A341" s="132"/>
      <c r="B341" s="132"/>
      <c r="C341" s="132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  <c r="AC341" s="153"/>
      <c r="AD341" s="153"/>
      <c r="AE341" s="153"/>
      <c r="AF341" s="153"/>
      <c r="AG341" s="153"/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35"/>
      <c r="AW341" s="138"/>
      <c r="AX341" s="138"/>
      <c r="AY341" s="138"/>
      <c r="AZ341" s="138"/>
      <c r="BA341" s="138"/>
      <c r="BB341" s="138"/>
      <c r="BC341" s="138"/>
      <c r="BD341" s="138"/>
      <c r="BE341" s="138"/>
      <c r="BF341" s="138"/>
      <c r="BG341" s="138"/>
      <c r="BH341" s="138"/>
      <c r="BI341" s="138"/>
      <c r="BJ341" s="138"/>
      <c r="BK341" s="138"/>
      <c r="BL341" s="138"/>
      <c r="BM341" s="138"/>
      <c r="BN341" s="138"/>
      <c r="BO341" s="138"/>
      <c r="BP341" s="138"/>
      <c r="BQ341" s="138"/>
      <c r="BR341" s="138"/>
      <c r="BS341" s="138"/>
      <c r="BT341" s="138"/>
      <c r="BU341" s="138"/>
      <c r="BV341" s="138"/>
      <c r="BW341" s="138"/>
      <c r="BX341" s="138"/>
      <c r="BY341" s="138"/>
      <c r="BZ341" s="138"/>
      <c r="CA341" s="138"/>
      <c r="CB341" s="138"/>
      <c r="CC341" s="138"/>
      <c r="CD341" s="138"/>
      <c r="CE341" s="138"/>
      <c r="CF341" s="138"/>
      <c r="CG341" s="138"/>
      <c r="CH341" s="138"/>
      <c r="CI341" s="138"/>
      <c r="CJ341" s="138"/>
      <c r="CK341" s="138"/>
      <c r="CL341" s="138"/>
      <c r="CM341" s="138"/>
      <c r="CN341" s="138"/>
      <c r="CO341" s="138"/>
      <c r="CP341" s="138"/>
      <c r="CQ341" s="138"/>
      <c r="CR341" s="138"/>
      <c r="CS341" s="138"/>
      <c r="CT341" s="138"/>
      <c r="CU341" s="138"/>
      <c r="CV341" s="138"/>
      <c r="CW341" s="138"/>
      <c r="CX341" s="138"/>
      <c r="CY341" s="138"/>
      <c r="CZ341" s="138"/>
      <c r="DA341" s="138"/>
      <c r="DB341" s="138"/>
      <c r="DC341" s="138"/>
      <c r="DD341" s="138"/>
      <c r="DE341" s="138"/>
    </row>
    <row r="342" customFormat="false" ht="15.75" hidden="false" customHeight="true" outlineLevel="0" collapsed="false">
      <c r="A342" s="132"/>
      <c r="B342" s="132"/>
      <c r="C342" s="132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  <c r="AC342" s="153"/>
      <c r="AD342" s="153"/>
      <c r="AE342" s="153"/>
      <c r="AF342" s="153"/>
      <c r="AG342" s="153"/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  <c r="AU342" s="153"/>
      <c r="AV342" s="135"/>
      <c r="AW342" s="138"/>
      <c r="AX342" s="138"/>
      <c r="AY342" s="138"/>
      <c r="AZ342" s="138"/>
      <c r="BA342" s="138"/>
      <c r="BB342" s="138"/>
      <c r="BC342" s="138"/>
      <c r="BD342" s="138"/>
      <c r="BE342" s="138"/>
      <c r="BF342" s="138"/>
      <c r="BG342" s="138"/>
      <c r="BH342" s="138"/>
      <c r="BI342" s="138"/>
      <c r="BJ342" s="138"/>
      <c r="BK342" s="138"/>
      <c r="BL342" s="138"/>
      <c r="BM342" s="138"/>
      <c r="BN342" s="138"/>
      <c r="BO342" s="138"/>
      <c r="BP342" s="138"/>
      <c r="BQ342" s="138"/>
      <c r="BR342" s="138"/>
      <c r="BS342" s="138"/>
      <c r="BT342" s="138"/>
      <c r="BU342" s="138"/>
      <c r="BV342" s="138"/>
      <c r="BW342" s="138"/>
      <c r="BX342" s="138"/>
      <c r="BY342" s="138"/>
      <c r="BZ342" s="138"/>
      <c r="CA342" s="138"/>
      <c r="CB342" s="138"/>
      <c r="CC342" s="138"/>
      <c r="CD342" s="138"/>
      <c r="CE342" s="138"/>
      <c r="CF342" s="138"/>
      <c r="CG342" s="138"/>
      <c r="CH342" s="138"/>
      <c r="CI342" s="138"/>
      <c r="CJ342" s="138"/>
      <c r="CK342" s="138"/>
      <c r="CL342" s="138"/>
      <c r="CM342" s="138"/>
      <c r="CN342" s="138"/>
      <c r="CO342" s="138"/>
      <c r="CP342" s="138"/>
      <c r="CQ342" s="138"/>
      <c r="CR342" s="138"/>
      <c r="CS342" s="138"/>
      <c r="CT342" s="138"/>
      <c r="CU342" s="138"/>
      <c r="CV342" s="138"/>
      <c r="CW342" s="138"/>
      <c r="CX342" s="138"/>
      <c r="CY342" s="138"/>
      <c r="CZ342" s="138"/>
      <c r="DA342" s="138"/>
      <c r="DB342" s="138"/>
      <c r="DC342" s="138"/>
      <c r="DD342" s="138"/>
      <c r="DE342" s="138"/>
    </row>
    <row r="343" customFormat="false" ht="15.75" hidden="false" customHeight="true" outlineLevel="0" collapsed="false">
      <c r="A343" s="132"/>
      <c r="B343" s="132"/>
      <c r="C343" s="132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  <c r="AC343" s="153"/>
      <c r="AD343" s="153"/>
      <c r="AE343" s="153"/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35"/>
      <c r="AW343" s="138"/>
      <c r="AX343" s="138"/>
      <c r="AY343" s="138"/>
      <c r="AZ343" s="138"/>
      <c r="BA343" s="138"/>
      <c r="BB343" s="138"/>
      <c r="BC343" s="138"/>
      <c r="BD343" s="138"/>
      <c r="BE343" s="138"/>
      <c r="BF343" s="138"/>
      <c r="BG343" s="138"/>
      <c r="BH343" s="138"/>
      <c r="BI343" s="138"/>
      <c r="BJ343" s="138"/>
      <c r="BK343" s="138"/>
      <c r="BL343" s="138"/>
      <c r="BM343" s="138"/>
      <c r="BN343" s="138"/>
      <c r="BO343" s="138"/>
      <c r="BP343" s="138"/>
      <c r="BQ343" s="138"/>
      <c r="BR343" s="138"/>
      <c r="BS343" s="138"/>
      <c r="BT343" s="138"/>
      <c r="BU343" s="138"/>
      <c r="BV343" s="138"/>
      <c r="BW343" s="138"/>
      <c r="BX343" s="138"/>
      <c r="BY343" s="138"/>
      <c r="BZ343" s="138"/>
      <c r="CA343" s="138"/>
      <c r="CB343" s="138"/>
      <c r="CC343" s="138"/>
      <c r="CD343" s="138"/>
      <c r="CE343" s="138"/>
      <c r="CF343" s="138"/>
      <c r="CG343" s="138"/>
      <c r="CH343" s="138"/>
      <c r="CI343" s="138"/>
      <c r="CJ343" s="138"/>
      <c r="CK343" s="138"/>
      <c r="CL343" s="138"/>
      <c r="CM343" s="138"/>
      <c r="CN343" s="138"/>
      <c r="CO343" s="138"/>
      <c r="CP343" s="138"/>
      <c r="CQ343" s="138"/>
      <c r="CR343" s="138"/>
      <c r="CS343" s="138"/>
      <c r="CT343" s="138"/>
      <c r="CU343" s="138"/>
      <c r="CV343" s="138"/>
      <c r="CW343" s="138"/>
      <c r="CX343" s="138"/>
      <c r="CY343" s="138"/>
      <c r="CZ343" s="138"/>
      <c r="DA343" s="138"/>
      <c r="DB343" s="138"/>
      <c r="DC343" s="138"/>
      <c r="DD343" s="138"/>
      <c r="DE343" s="138"/>
    </row>
    <row r="344" customFormat="false" ht="15.75" hidden="false" customHeight="true" outlineLevel="0" collapsed="false">
      <c r="A344" s="132"/>
      <c r="B344" s="132"/>
      <c r="C344" s="132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  <c r="AA344" s="153"/>
      <c r="AB344" s="153"/>
      <c r="AC344" s="153"/>
      <c r="AD344" s="153"/>
      <c r="AE344" s="153"/>
      <c r="AF344" s="153"/>
      <c r="AG344" s="153"/>
      <c r="AH344" s="153"/>
      <c r="AI344" s="153"/>
      <c r="AJ344" s="153"/>
      <c r="AK344" s="153"/>
      <c r="AL344" s="153"/>
      <c r="AM344" s="153"/>
      <c r="AN344" s="153"/>
      <c r="AO344" s="153"/>
      <c r="AP344" s="153"/>
      <c r="AQ344" s="153"/>
      <c r="AR344" s="153"/>
      <c r="AS344" s="153"/>
      <c r="AT344" s="153"/>
      <c r="AU344" s="153"/>
      <c r="AV344" s="135"/>
      <c r="AW344" s="138"/>
      <c r="AX344" s="138"/>
      <c r="AY344" s="138"/>
      <c r="AZ344" s="138"/>
      <c r="BA344" s="138"/>
      <c r="BB344" s="138"/>
      <c r="BC344" s="138"/>
      <c r="BD344" s="138"/>
      <c r="BE344" s="138"/>
      <c r="BF344" s="138"/>
      <c r="BG344" s="138"/>
      <c r="BH344" s="138"/>
      <c r="BI344" s="138"/>
      <c r="BJ344" s="138"/>
      <c r="BK344" s="138"/>
      <c r="BL344" s="138"/>
      <c r="BM344" s="138"/>
      <c r="BN344" s="138"/>
      <c r="BO344" s="138"/>
      <c r="BP344" s="138"/>
      <c r="BQ344" s="138"/>
      <c r="BR344" s="138"/>
      <c r="BS344" s="138"/>
      <c r="BT344" s="138"/>
      <c r="BU344" s="138"/>
      <c r="BV344" s="138"/>
      <c r="BW344" s="138"/>
      <c r="BX344" s="138"/>
      <c r="BY344" s="138"/>
      <c r="BZ344" s="138"/>
      <c r="CA344" s="138"/>
      <c r="CB344" s="138"/>
      <c r="CC344" s="138"/>
      <c r="CD344" s="138"/>
      <c r="CE344" s="138"/>
      <c r="CF344" s="138"/>
      <c r="CG344" s="138"/>
      <c r="CH344" s="138"/>
      <c r="CI344" s="138"/>
      <c r="CJ344" s="138"/>
      <c r="CK344" s="138"/>
      <c r="CL344" s="138"/>
      <c r="CM344" s="138"/>
      <c r="CN344" s="138"/>
      <c r="CO344" s="138"/>
      <c r="CP344" s="138"/>
      <c r="CQ344" s="138"/>
      <c r="CR344" s="138"/>
      <c r="CS344" s="138"/>
      <c r="CT344" s="138"/>
      <c r="CU344" s="138"/>
      <c r="CV344" s="138"/>
      <c r="CW344" s="138"/>
      <c r="CX344" s="138"/>
      <c r="CY344" s="138"/>
      <c r="CZ344" s="138"/>
      <c r="DA344" s="138"/>
      <c r="DB344" s="138"/>
      <c r="DC344" s="138"/>
      <c r="DD344" s="138"/>
      <c r="DE344" s="138"/>
    </row>
    <row r="345" customFormat="false" ht="15.75" hidden="false" customHeight="true" outlineLevel="0" collapsed="false">
      <c r="A345" s="132"/>
      <c r="B345" s="132"/>
      <c r="C345" s="132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  <c r="AA345" s="153"/>
      <c r="AB345" s="153"/>
      <c r="AC345" s="153"/>
      <c r="AD345" s="153"/>
      <c r="AE345" s="153"/>
      <c r="AF345" s="153"/>
      <c r="AG345" s="153"/>
      <c r="AH345" s="153"/>
      <c r="AI345" s="153"/>
      <c r="AJ345" s="153"/>
      <c r="AK345" s="153"/>
      <c r="AL345" s="153"/>
      <c r="AM345" s="153"/>
      <c r="AN345" s="153"/>
      <c r="AO345" s="153"/>
      <c r="AP345" s="153"/>
      <c r="AQ345" s="153"/>
      <c r="AR345" s="153"/>
      <c r="AS345" s="153"/>
      <c r="AT345" s="153"/>
      <c r="AU345" s="153"/>
      <c r="AV345" s="135"/>
      <c r="AW345" s="138"/>
      <c r="AX345" s="138"/>
      <c r="AY345" s="138"/>
      <c r="AZ345" s="138"/>
      <c r="BA345" s="138"/>
      <c r="BB345" s="138"/>
      <c r="BC345" s="138"/>
      <c r="BD345" s="138"/>
      <c r="BE345" s="138"/>
      <c r="BF345" s="138"/>
      <c r="BG345" s="138"/>
      <c r="BH345" s="138"/>
      <c r="BI345" s="138"/>
      <c r="BJ345" s="138"/>
      <c r="BK345" s="138"/>
      <c r="BL345" s="138"/>
      <c r="BM345" s="138"/>
      <c r="BN345" s="138"/>
      <c r="BO345" s="138"/>
      <c r="BP345" s="138"/>
      <c r="BQ345" s="138"/>
      <c r="BR345" s="138"/>
      <c r="BS345" s="138"/>
      <c r="BT345" s="138"/>
      <c r="BU345" s="138"/>
      <c r="BV345" s="138"/>
      <c r="BW345" s="138"/>
      <c r="BX345" s="138"/>
      <c r="BY345" s="138"/>
      <c r="BZ345" s="138"/>
      <c r="CA345" s="138"/>
      <c r="CB345" s="138"/>
      <c r="CC345" s="138"/>
      <c r="CD345" s="138"/>
      <c r="CE345" s="138"/>
      <c r="CF345" s="138"/>
      <c r="CG345" s="138"/>
      <c r="CH345" s="138"/>
      <c r="CI345" s="138"/>
      <c r="CJ345" s="138"/>
      <c r="CK345" s="138"/>
      <c r="CL345" s="138"/>
      <c r="CM345" s="138"/>
      <c r="CN345" s="138"/>
      <c r="CO345" s="138"/>
      <c r="CP345" s="138"/>
      <c r="CQ345" s="138"/>
      <c r="CR345" s="138"/>
      <c r="CS345" s="138"/>
      <c r="CT345" s="138"/>
      <c r="CU345" s="138"/>
      <c r="CV345" s="138"/>
      <c r="CW345" s="138"/>
      <c r="CX345" s="138"/>
      <c r="CY345" s="138"/>
      <c r="CZ345" s="138"/>
      <c r="DA345" s="138"/>
      <c r="DB345" s="138"/>
      <c r="DC345" s="138"/>
      <c r="DD345" s="138"/>
      <c r="DE345" s="138"/>
    </row>
    <row r="346" customFormat="false" ht="15.75" hidden="false" customHeight="true" outlineLevel="0" collapsed="false">
      <c r="A346" s="132"/>
      <c r="B346" s="132"/>
      <c r="C346" s="132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  <c r="AA346" s="153"/>
      <c r="AB346" s="153"/>
      <c r="AC346" s="153"/>
      <c r="AD346" s="153"/>
      <c r="AE346" s="153"/>
      <c r="AF346" s="153"/>
      <c r="AG346" s="153"/>
      <c r="AH346" s="153"/>
      <c r="AI346" s="153"/>
      <c r="AJ346" s="153"/>
      <c r="AK346" s="153"/>
      <c r="AL346" s="153"/>
      <c r="AM346" s="153"/>
      <c r="AN346" s="153"/>
      <c r="AO346" s="153"/>
      <c r="AP346" s="153"/>
      <c r="AQ346" s="153"/>
      <c r="AR346" s="153"/>
      <c r="AS346" s="153"/>
      <c r="AT346" s="153"/>
      <c r="AU346" s="153"/>
      <c r="AV346" s="135"/>
      <c r="AW346" s="138"/>
      <c r="AX346" s="138"/>
      <c r="AY346" s="138"/>
      <c r="AZ346" s="138"/>
      <c r="BA346" s="138"/>
      <c r="BB346" s="138"/>
      <c r="BC346" s="138"/>
      <c r="BD346" s="138"/>
      <c r="BE346" s="138"/>
      <c r="BF346" s="138"/>
      <c r="BG346" s="138"/>
      <c r="BH346" s="138"/>
      <c r="BI346" s="138"/>
      <c r="BJ346" s="138"/>
      <c r="BK346" s="138"/>
      <c r="BL346" s="138"/>
      <c r="BM346" s="138"/>
      <c r="BN346" s="138"/>
      <c r="BO346" s="138"/>
      <c r="BP346" s="138"/>
      <c r="BQ346" s="138"/>
      <c r="BR346" s="138"/>
      <c r="BS346" s="138"/>
      <c r="BT346" s="138"/>
      <c r="BU346" s="138"/>
      <c r="BV346" s="138"/>
      <c r="BW346" s="138"/>
      <c r="BX346" s="138"/>
      <c r="BY346" s="138"/>
      <c r="BZ346" s="138"/>
      <c r="CA346" s="138"/>
      <c r="CB346" s="138"/>
      <c r="CC346" s="138"/>
      <c r="CD346" s="138"/>
      <c r="CE346" s="138"/>
      <c r="CF346" s="138"/>
      <c r="CG346" s="138"/>
      <c r="CH346" s="138"/>
      <c r="CI346" s="138"/>
      <c r="CJ346" s="138"/>
      <c r="CK346" s="138"/>
      <c r="CL346" s="138"/>
      <c r="CM346" s="138"/>
      <c r="CN346" s="138"/>
      <c r="CO346" s="138"/>
      <c r="CP346" s="138"/>
      <c r="CQ346" s="138"/>
      <c r="CR346" s="138"/>
      <c r="CS346" s="138"/>
      <c r="CT346" s="138"/>
      <c r="CU346" s="138"/>
      <c r="CV346" s="138"/>
      <c r="CW346" s="138"/>
      <c r="CX346" s="138"/>
      <c r="CY346" s="138"/>
      <c r="CZ346" s="138"/>
      <c r="DA346" s="138"/>
      <c r="DB346" s="138"/>
      <c r="DC346" s="138"/>
      <c r="DD346" s="138"/>
      <c r="DE346" s="138"/>
    </row>
    <row r="347" customFormat="false" ht="15.75" hidden="false" customHeight="true" outlineLevel="0" collapsed="false">
      <c r="A347" s="132"/>
      <c r="B347" s="132"/>
      <c r="C347" s="132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  <c r="AA347" s="153"/>
      <c r="AB347" s="153"/>
      <c r="AC347" s="153"/>
      <c r="AD347" s="153"/>
      <c r="AE347" s="153"/>
      <c r="AF347" s="153"/>
      <c r="AG347" s="153"/>
      <c r="AH347" s="153"/>
      <c r="AI347" s="153"/>
      <c r="AJ347" s="153"/>
      <c r="AK347" s="153"/>
      <c r="AL347" s="153"/>
      <c r="AM347" s="153"/>
      <c r="AN347" s="153"/>
      <c r="AO347" s="153"/>
      <c r="AP347" s="153"/>
      <c r="AQ347" s="153"/>
      <c r="AR347" s="153"/>
      <c r="AS347" s="153"/>
      <c r="AT347" s="153"/>
      <c r="AU347" s="153"/>
      <c r="AV347" s="135"/>
      <c r="AW347" s="138"/>
      <c r="AX347" s="138"/>
      <c r="AY347" s="138"/>
      <c r="AZ347" s="138"/>
      <c r="BA347" s="138"/>
      <c r="BB347" s="138"/>
      <c r="BC347" s="138"/>
      <c r="BD347" s="138"/>
      <c r="BE347" s="138"/>
      <c r="BF347" s="138"/>
      <c r="BG347" s="138"/>
      <c r="BH347" s="138"/>
      <c r="BI347" s="138"/>
      <c r="BJ347" s="138"/>
      <c r="BK347" s="138"/>
      <c r="BL347" s="138"/>
      <c r="BM347" s="138"/>
      <c r="BN347" s="138"/>
      <c r="BO347" s="138"/>
      <c r="BP347" s="138"/>
      <c r="BQ347" s="138"/>
      <c r="BR347" s="138"/>
      <c r="BS347" s="138"/>
      <c r="BT347" s="138"/>
      <c r="BU347" s="138"/>
      <c r="BV347" s="138"/>
      <c r="BW347" s="138"/>
      <c r="BX347" s="138"/>
      <c r="BY347" s="138"/>
      <c r="BZ347" s="138"/>
      <c r="CA347" s="138"/>
      <c r="CB347" s="138"/>
      <c r="CC347" s="138"/>
      <c r="CD347" s="138"/>
      <c r="CE347" s="138"/>
      <c r="CF347" s="138"/>
      <c r="CG347" s="138"/>
      <c r="CH347" s="138"/>
      <c r="CI347" s="138"/>
      <c r="CJ347" s="138"/>
      <c r="CK347" s="138"/>
      <c r="CL347" s="138"/>
      <c r="CM347" s="138"/>
      <c r="CN347" s="138"/>
      <c r="CO347" s="138"/>
      <c r="CP347" s="138"/>
      <c r="CQ347" s="138"/>
      <c r="CR347" s="138"/>
      <c r="CS347" s="138"/>
      <c r="CT347" s="138"/>
      <c r="CU347" s="138"/>
      <c r="CV347" s="138"/>
      <c r="CW347" s="138"/>
      <c r="CX347" s="138"/>
      <c r="CY347" s="138"/>
      <c r="CZ347" s="138"/>
      <c r="DA347" s="138"/>
      <c r="DB347" s="138"/>
      <c r="DC347" s="138"/>
      <c r="DD347" s="138"/>
      <c r="DE347" s="138"/>
    </row>
    <row r="348" customFormat="false" ht="15.75" hidden="false" customHeight="true" outlineLevel="0" collapsed="false">
      <c r="A348" s="132"/>
      <c r="B348" s="132"/>
      <c r="C348" s="132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35"/>
      <c r="AW348" s="138"/>
      <c r="AX348" s="138"/>
      <c r="AY348" s="138"/>
      <c r="AZ348" s="138"/>
      <c r="BA348" s="138"/>
      <c r="BB348" s="138"/>
      <c r="BC348" s="138"/>
      <c r="BD348" s="138"/>
      <c r="BE348" s="138"/>
      <c r="BF348" s="138"/>
      <c r="BG348" s="138"/>
      <c r="BH348" s="138"/>
      <c r="BI348" s="138"/>
      <c r="BJ348" s="138"/>
      <c r="BK348" s="138"/>
      <c r="BL348" s="138"/>
      <c r="BM348" s="138"/>
      <c r="BN348" s="138"/>
      <c r="BO348" s="138"/>
      <c r="BP348" s="138"/>
      <c r="BQ348" s="138"/>
      <c r="BR348" s="138"/>
      <c r="BS348" s="138"/>
      <c r="BT348" s="138"/>
      <c r="BU348" s="138"/>
      <c r="BV348" s="138"/>
      <c r="BW348" s="138"/>
      <c r="BX348" s="138"/>
      <c r="BY348" s="138"/>
      <c r="BZ348" s="138"/>
      <c r="CA348" s="138"/>
      <c r="CB348" s="138"/>
      <c r="CC348" s="138"/>
      <c r="CD348" s="138"/>
      <c r="CE348" s="138"/>
      <c r="CF348" s="138"/>
      <c r="CG348" s="138"/>
      <c r="CH348" s="138"/>
      <c r="CI348" s="138"/>
      <c r="CJ348" s="138"/>
      <c r="CK348" s="138"/>
      <c r="CL348" s="138"/>
      <c r="CM348" s="138"/>
      <c r="CN348" s="138"/>
      <c r="CO348" s="138"/>
      <c r="CP348" s="138"/>
      <c r="CQ348" s="138"/>
      <c r="CR348" s="138"/>
      <c r="CS348" s="138"/>
      <c r="CT348" s="138"/>
      <c r="CU348" s="138"/>
      <c r="CV348" s="138"/>
      <c r="CW348" s="138"/>
      <c r="CX348" s="138"/>
      <c r="CY348" s="138"/>
      <c r="CZ348" s="138"/>
      <c r="DA348" s="138"/>
      <c r="DB348" s="138"/>
      <c r="DC348" s="138"/>
      <c r="DD348" s="138"/>
      <c r="DE348" s="138"/>
    </row>
    <row r="349" customFormat="false" ht="15.75" hidden="false" customHeight="true" outlineLevel="0" collapsed="false">
      <c r="A349" s="132"/>
      <c r="B349" s="132"/>
      <c r="C349" s="132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35"/>
      <c r="AW349" s="138"/>
      <c r="AX349" s="138"/>
      <c r="AY349" s="138"/>
      <c r="AZ349" s="138"/>
      <c r="BA349" s="138"/>
      <c r="BB349" s="138"/>
      <c r="BC349" s="138"/>
      <c r="BD349" s="138"/>
      <c r="BE349" s="138"/>
      <c r="BF349" s="138"/>
      <c r="BG349" s="138"/>
      <c r="BH349" s="138"/>
      <c r="BI349" s="138"/>
      <c r="BJ349" s="138"/>
      <c r="BK349" s="138"/>
      <c r="BL349" s="138"/>
      <c r="BM349" s="138"/>
      <c r="BN349" s="138"/>
      <c r="BO349" s="138"/>
      <c r="BP349" s="138"/>
      <c r="BQ349" s="138"/>
      <c r="BR349" s="138"/>
      <c r="BS349" s="138"/>
      <c r="BT349" s="138"/>
      <c r="BU349" s="138"/>
      <c r="BV349" s="138"/>
      <c r="BW349" s="138"/>
      <c r="BX349" s="138"/>
      <c r="BY349" s="138"/>
      <c r="BZ349" s="138"/>
      <c r="CA349" s="138"/>
      <c r="CB349" s="138"/>
      <c r="CC349" s="138"/>
      <c r="CD349" s="138"/>
      <c r="CE349" s="138"/>
      <c r="CF349" s="138"/>
      <c r="CG349" s="138"/>
      <c r="CH349" s="138"/>
      <c r="CI349" s="138"/>
      <c r="CJ349" s="138"/>
      <c r="CK349" s="138"/>
      <c r="CL349" s="138"/>
      <c r="CM349" s="138"/>
      <c r="CN349" s="138"/>
      <c r="CO349" s="138"/>
      <c r="CP349" s="138"/>
      <c r="CQ349" s="138"/>
      <c r="CR349" s="138"/>
      <c r="CS349" s="138"/>
      <c r="CT349" s="138"/>
      <c r="CU349" s="138"/>
      <c r="CV349" s="138"/>
      <c r="CW349" s="138"/>
      <c r="CX349" s="138"/>
      <c r="CY349" s="138"/>
      <c r="CZ349" s="138"/>
      <c r="DA349" s="138"/>
      <c r="DB349" s="138"/>
      <c r="DC349" s="138"/>
      <c r="DD349" s="138"/>
      <c r="DE349" s="138"/>
    </row>
    <row r="350" customFormat="false" ht="15.75" hidden="false" customHeight="true" outlineLevel="0" collapsed="false">
      <c r="A350" s="132"/>
      <c r="B350" s="132"/>
      <c r="C350" s="132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35"/>
      <c r="AW350" s="138"/>
      <c r="AX350" s="138"/>
      <c r="AY350" s="138"/>
      <c r="AZ350" s="138"/>
      <c r="BA350" s="138"/>
      <c r="BB350" s="138"/>
      <c r="BC350" s="138"/>
      <c r="BD350" s="138"/>
      <c r="BE350" s="138"/>
      <c r="BF350" s="138"/>
      <c r="BG350" s="138"/>
      <c r="BH350" s="138"/>
      <c r="BI350" s="138"/>
      <c r="BJ350" s="138"/>
      <c r="BK350" s="138"/>
      <c r="BL350" s="138"/>
      <c r="BM350" s="138"/>
      <c r="BN350" s="138"/>
      <c r="BO350" s="138"/>
      <c r="BP350" s="138"/>
      <c r="BQ350" s="138"/>
      <c r="BR350" s="138"/>
      <c r="BS350" s="138"/>
      <c r="BT350" s="138"/>
      <c r="BU350" s="138"/>
      <c r="BV350" s="138"/>
      <c r="BW350" s="138"/>
      <c r="BX350" s="138"/>
      <c r="BY350" s="138"/>
      <c r="BZ350" s="138"/>
      <c r="CA350" s="138"/>
      <c r="CB350" s="138"/>
      <c r="CC350" s="138"/>
      <c r="CD350" s="138"/>
      <c r="CE350" s="138"/>
      <c r="CF350" s="138"/>
      <c r="CG350" s="138"/>
      <c r="CH350" s="138"/>
      <c r="CI350" s="138"/>
      <c r="CJ350" s="138"/>
      <c r="CK350" s="138"/>
      <c r="CL350" s="138"/>
      <c r="CM350" s="138"/>
      <c r="CN350" s="138"/>
      <c r="CO350" s="138"/>
      <c r="CP350" s="138"/>
      <c r="CQ350" s="138"/>
      <c r="CR350" s="138"/>
      <c r="CS350" s="138"/>
      <c r="CT350" s="138"/>
      <c r="CU350" s="138"/>
      <c r="CV350" s="138"/>
      <c r="CW350" s="138"/>
      <c r="CX350" s="138"/>
      <c r="CY350" s="138"/>
      <c r="CZ350" s="138"/>
      <c r="DA350" s="138"/>
      <c r="DB350" s="138"/>
      <c r="DC350" s="138"/>
      <c r="DD350" s="138"/>
      <c r="DE350" s="138"/>
    </row>
    <row r="351" customFormat="false" ht="15.75" hidden="false" customHeight="true" outlineLevel="0" collapsed="false">
      <c r="A351" s="132"/>
      <c r="B351" s="132"/>
      <c r="C351" s="132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35"/>
      <c r="AW351" s="138"/>
      <c r="AX351" s="138"/>
      <c r="AY351" s="138"/>
      <c r="AZ351" s="138"/>
      <c r="BA351" s="138"/>
      <c r="BB351" s="138"/>
      <c r="BC351" s="138"/>
      <c r="BD351" s="138"/>
      <c r="BE351" s="138"/>
      <c r="BF351" s="138"/>
      <c r="BG351" s="138"/>
      <c r="BH351" s="138"/>
      <c r="BI351" s="138"/>
      <c r="BJ351" s="138"/>
      <c r="BK351" s="138"/>
      <c r="BL351" s="138"/>
      <c r="BM351" s="138"/>
      <c r="BN351" s="138"/>
      <c r="BO351" s="138"/>
      <c r="BP351" s="138"/>
      <c r="BQ351" s="138"/>
      <c r="BR351" s="138"/>
      <c r="BS351" s="138"/>
      <c r="BT351" s="138"/>
      <c r="BU351" s="138"/>
      <c r="BV351" s="138"/>
      <c r="BW351" s="138"/>
      <c r="BX351" s="138"/>
      <c r="BY351" s="138"/>
      <c r="BZ351" s="138"/>
      <c r="CA351" s="138"/>
      <c r="CB351" s="138"/>
      <c r="CC351" s="138"/>
      <c r="CD351" s="138"/>
      <c r="CE351" s="138"/>
      <c r="CF351" s="138"/>
      <c r="CG351" s="138"/>
      <c r="CH351" s="138"/>
      <c r="CI351" s="138"/>
      <c r="CJ351" s="138"/>
      <c r="CK351" s="138"/>
      <c r="CL351" s="138"/>
      <c r="CM351" s="138"/>
      <c r="CN351" s="138"/>
      <c r="CO351" s="138"/>
      <c r="CP351" s="138"/>
      <c r="CQ351" s="138"/>
      <c r="CR351" s="138"/>
      <c r="CS351" s="138"/>
      <c r="CT351" s="138"/>
      <c r="CU351" s="138"/>
      <c r="CV351" s="138"/>
      <c r="CW351" s="138"/>
      <c r="CX351" s="138"/>
      <c r="CY351" s="138"/>
      <c r="CZ351" s="138"/>
      <c r="DA351" s="138"/>
      <c r="DB351" s="138"/>
      <c r="DC351" s="138"/>
      <c r="DD351" s="138"/>
      <c r="DE351" s="138"/>
    </row>
    <row r="352" customFormat="false" ht="15.75" hidden="false" customHeight="true" outlineLevel="0" collapsed="false">
      <c r="A352" s="132"/>
      <c r="B352" s="132"/>
      <c r="C352" s="132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35"/>
      <c r="AW352" s="138"/>
      <c r="AX352" s="138"/>
      <c r="AY352" s="138"/>
      <c r="AZ352" s="138"/>
      <c r="BA352" s="138"/>
      <c r="BB352" s="138"/>
      <c r="BC352" s="138"/>
      <c r="BD352" s="138"/>
      <c r="BE352" s="138"/>
      <c r="BF352" s="138"/>
      <c r="BG352" s="138"/>
      <c r="BH352" s="138"/>
      <c r="BI352" s="138"/>
      <c r="BJ352" s="138"/>
      <c r="BK352" s="138"/>
      <c r="BL352" s="138"/>
      <c r="BM352" s="138"/>
      <c r="BN352" s="138"/>
      <c r="BO352" s="138"/>
      <c r="BP352" s="138"/>
      <c r="BQ352" s="138"/>
      <c r="BR352" s="138"/>
      <c r="BS352" s="138"/>
      <c r="BT352" s="138"/>
      <c r="BU352" s="138"/>
      <c r="BV352" s="138"/>
      <c r="BW352" s="138"/>
      <c r="BX352" s="138"/>
      <c r="BY352" s="138"/>
      <c r="BZ352" s="138"/>
      <c r="CA352" s="138"/>
      <c r="CB352" s="138"/>
      <c r="CC352" s="138"/>
      <c r="CD352" s="138"/>
      <c r="CE352" s="138"/>
      <c r="CF352" s="138"/>
      <c r="CG352" s="138"/>
      <c r="CH352" s="138"/>
      <c r="CI352" s="138"/>
      <c r="CJ352" s="138"/>
      <c r="CK352" s="138"/>
      <c r="CL352" s="138"/>
      <c r="CM352" s="138"/>
      <c r="CN352" s="138"/>
      <c r="CO352" s="138"/>
      <c r="CP352" s="138"/>
      <c r="CQ352" s="138"/>
      <c r="CR352" s="138"/>
      <c r="CS352" s="138"/>
      <c r="CT352" s="138"/>
      <c r="CU352" s="138"/>
      <c r="CV352" s="138"/>
      <c r="CW352" s="138"/>
      <c r="CX352" s="138"/>
      <c r="CY352" s="138"/>
      <c r="CZ352" s="138"/>
      <c r="DA352" s="138"/>
      <c r="DB352" s="138"/>
      <c r="DC352" s="138"/>
      <c r="DD352" s="138"/>
      <c r="DE352" s="138"/>
    </row>
    <row r="353" customFormat="false" ht="15.75" hidden="false" customHeight="true" outlineLevel="0" collapsed="false">
      <c r="A353" s="132"/>
      <c r="B353" s="132"/>
      <c r="C353" s="132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35"/>
      <c r="AW353" s="138"/>
      <c r="AX353" s="138"/>
      <c r="AY353" s="138"/>
      <c r="AZ353" s="138"/>
      <c r="BA353" s="138"/>
      <c r="BB353" s="138"/>
      <c r="BC353" s="138"/>
      <c r="BD353" s="138"/>
      <c r="BE353" s="138"/>
      <c r="BF353" s="138"/>
      <c r="BG353" s="138"/>
      <c r="BH353" s="138"/>
      <c r="BI353" s="138"/>
      <c r="BJ353" s="138"/>
      <c r="BK353" s="138"/>
      <c r="BL353" s="138"/>
      <c r="BM353" s="138"/>
      <c r="BN353" s="138"/>
      <c r="BO353" s="138"/>
      <c r="BP353" s="138"/>
      <c r="BQ353" s="138"/>
      <c r="BR353" s="138"/>
      <c r="BS353" s="138"/>
      <c r="BT353" s="138"/>
      <c r="BU353" s="138"/>
      <c r="BV353" s="138"/>
      <c r="BW353" s="138"/>
      <c r="BX353" s="138"/>
      <c r="BY353" s="138"/>
      <c r="BZ353" s="138"/>
      <c r="CA353" s="138"/>
      <c r="CB353" s="138"/>
      <c r="CC353" s="138"/>
      <c r="CD353" s="138"/>
      <c r="CE353" s="138"/>
      <c r="CF353" s="138"/>
      <c r="CG353" s="138"/>
      <c r="CH353" s="138"/>
      <c r="CI353" s="138"/>
      <c r="CJ353" s="138"/>
      <c r="CK353" s="138"/>
      <c r="CL353" s="138"/>
      <c r="CM353" s="138"/>
      <c r="CN353" s="138"/>
      <c r="CO353" s="138"/>
      <c r="CP353" s="138"/>
      <c r="CQ353" s="138"/>
      <c r="CR353" s="138"/>
      <c r="CS353" s="138"/>
      <c r="CT353" s="138"/>
      <c r="CU353" s="138"/>
      <c r="CV353" s="138"/>
      <c r="CW353" s="138"/>
      <c r="CX353" s="138"/>
      <c r="CY353" s="138"/>
      <c r="CZ353" s="138"/>
      <c r="DA353" s="138"/>
      <c r="DB353" s="138"/>
      <c r="DC353" s="138"/>
      <c r="DD353" s="138"/>
      <c r="DE353" s="138"/>
    </row>
    <row r="354" customFormat="false" ht="15.75" hidden="false" customHeight="true" outlineLevel="0" collapsed="false">
      <c r="A354" s="132"/>
      <c r="B354" s="132"/>
      <c r="C354" s="132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35"/>
      <c r="AW354" s="138"/>
      <c r="AX354" s="138"/>
      <c r="AY354" s="138"/>
      <c r="AZ354" s="138"/>
      <c r="BA354" s="138"/>
      <c r="BB354" s="138"/>
      <c r="BC354" s="138"/>
      <c r="BD354" s="138"/>
      <c r="BE354" s="138"/>
      <c r="BF354" s="138"/>
      <c r="BG354" s="138"/>
      <c r="BH354" s="138"/>
      <c r="BI354" s="138"/>
      <c r="BJ354" s="138"/>
      <c r="BK354" s="138"/>
      <c r="BL354" s="138"/>
      <c r="BM354" s="138"/>
      <c r="BN354" s="138"/>
      <c r="BO354" s="138"/>
      <c r="BP354" s="138"/>
      <c r="BQ354" s="138"/>
      <c r="BR354" s="138"/>
      <c r="BS354" s="138"/>
      <c r="BT354" s="138"/>
      <c r="BU354" s="138"/>
      <c r="BV354" s="138"/>
      <c r="BW354" s="138"/>
      <c r="BX354" s="138"/>
      <c r="BY354" s="138"/>
      <c r="BZ354" s="138"/>
      <c r="CA354" s="138"/>
      <c r="CB354" s="138"/>
      <c r="CC354" s="138"/>
      <c r="CD354" s="138"/>
      <c r="CE354" s="138"/>
      <c r="CF354" s="138"/>
      <c r="CG354" s="138"/>
      <c r="CH354" s="138"/>
      <c r="CI354" s="138"/>
      <c r="CJ354" s="138"/>
      <c r="CK354" s="138"/>
      <c r="CL354" s="138"/>
      <c r="CM354" s="138"/>
      <c r="CN354" s="138"/>
      <c r="CO354" s="138"/>
      <c r="CP354" s="138"/>
      <c r="CQ354" s="138"/>
      <c r="CR354" s="138"/>
      <c r="CS354" s="138"/>
      <c r="CT354" s="138"/>
      <c r="CU354" s="138"/>
      <c r="CV354" s="138"/>
      <c r="CW354" s="138"/>
      <c r="CX354" s="138"/>
      <c r="CY354" s="138"/>
      <c r="CZ354" s="138"/>
      <c r="DA354" s="138"/>
      <c r="DB354" s="138"/>
      <c r="DC354" s="138"/>
      <c r="DD354" s="138"/>
      <c r="DE354" s="138"/>
    </row>
    <row r="355" customFormat="false" ht="15.75" hidden="false" customHeight="true" outlineLevel="0" collapsed="false">
      <c r="A355" s="132"/>
      <c r="B355" s="132"/>
      <c r="C355" s="132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35"/>
      <c r="AW355" s="138"/>
      <c r="AX355" s="138"/>
      <c r="AY355" s="138"/>
      <c r="AZ355" s="138"/>
      <c r="BA355" s="138"/>
      <c r="BB355" s="138"/>
      <c r="BC355" s="138"/>
      <c r="BD355" s="138"/>
      <c r="BE355" s="138"/>
      <c r="BF355" s="138"/>
      <c r="BG355" s="138"/>
      <c r="BH355" s="138"/>
      <c r="BI355" s="138"/>
      <c r="BJ355" s="138"/>
      <c r="BK355" s="138"/>
      <c r="BL355" s="138"/>
      <c r="BM355" s="138"/>
      <c r="BN355" s="138"/>
      <c r="BO355" s="138"/>
      <c r="BP355" s="138"/>
      <c r="BQ355" s="138"/>
      <c r="BR355" s="138"/>
      <c r="BS355" s="138"/>
      <c r="BT355" s="138"/>
      <c r="BU355" s="138"/>
      <c r="BV355" s="138"/>
      <c r="BW355" s="138"/>
      <c r="BX355" s="138"/>
      <c r="BY355" s="138"/>
      <c r="BZ355" s="138"/>
      <c r="CA355" s="138"/>
      <c r="CB355" s="138"/>
      <c r="CC355" s="138"/>
      <c r="CD355" s="138"/>
      <c r="CE355" s="138"/>
      <c r="CF355" s="138"/>
      <c r="CG355" s="138"/>
      <c r="CH355" s="138"/>
      <c r="CI355" s="138"/>
      <c r="CJ355" s="138"/>
      <c r="CK355" s="138"/>
      <c r="CL355" s="138"/>
      <c r="CM355" s="138"/>
      <c r="CN355" s="138"/>
      <c r="CO355" s="138"/>
      <c r="CP355" s="138"/>
      <c r="CQ355" s="138"/>
      <c r="CR355" s="138"/>
      <c r="CS355" s="138"/>
      <c r="CT355" s="138"/>
      <c r="CU355" s="138"/>
      <c r="CV355" s="138"/>
      <c r="CW355" s="138"/>
      <c r="CX355" s="138"/>
      <c r="CY355" s="138"/>
      <c r="CZ355" s="138"/>
      <c r="DA355" s="138"/>
      <c r="DB355" s="138"/>
      <c r="DC355" s="138"/>
      <c r="DD355" s="138"/>
      <c r="DE355" s="138"/>
    </row>
    <row r="356" customFormat="false" ht="15.75" hidden="false" customHeight="true" outlineLevel="0" collapsed="false">
      <c r="A356" s="132"/>
      <c r="B356" s="132"/>
      <c r="C356" s="132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35"/>
      <c r="AW356" s="138"/>
      <c r="AX356" s="138"/>
      <c r="AY356" s="138"/>
      <c r="AZ356" s="138"/>
      <c r="BA356" s="138"/>
      <c r="BB356" s="138"/>
      <c r="BC356" s="138"/>
      <c r="BD356" s="138"/>
      <c r="BE356" s="138"/>
      <c r="BF356" s="138"/>
      <c r="BG356" s="138"/>
      <c r="BH356" s="138"/>
      <c r="BI356" s="138"/>
      <c r="BJ356" s="138"/>
      <c r="BK356" s="138"/>
      <c r="BL356" s="138"/>
      <c r="BM356" s="138"/>
      <c r="BN356" s="138"/>
      <c r="BO356" s="138"/>
      <c r="BP356" s="138"/>
      <c r="BQ356" s="138"/>
      <c r="BR356" s="138"/>
      <c r="BS356" s="138"/>
      <c r="BT356" s="138"/>
      <c r="BU356" s="138"/>
      <c r="BV356" s="138"/>
      <c r="BW356" s="138"/>
      <c r="BX356" s="138"/>
      <c r="BY356" s="138"/>
      <c r="BZ356" s="138"/>
      <c r="CA356" s="138"/>
      <c r="CB356" s="138"/>
      <c r="CC356" s="138"/>
      <c r="CD356" s="138"/>
      <c r="CE356" s="138"/>
      <c r="CF356" s="138"/>
      <c r="CG356" s="138"/>
      <c r="CH356" s="138"/>
      <c r="CI356" s="138"/>
      <c r="CJ356" s="138"/>
      <c r="CK356" s="138"/>
      <c r="CL356" s="138"/>
      <c r="CM356" s="138"/>
      <c r="CN356" s="138"/>
      <c r="CO356" s="138"/>
      <c r="CP356" s="138"/>
      <c r="CQ356" s="138"/>
      <c r="CR356" s="138"/>
      <c r="CS356" s="138"/>
      <c r="CT356" s="138"/>
      <c r="CU356" s="138"/>
      <c r="CV356" s="138"/>
      <c r="CW356" s="138"/>
      <c r="CX356" s="138"/>
      <c r="CY356" s="138"/>
      <c r="CZ356" s="138"/>
      <c r="DA356" s="138"/>
      <c r="DB356" s="138"/>
      <c r="DC356" s="138"/>
      <c r="DD356" s="138"/>
      <c r="DE356" s="138"/>
    </row>
    <row r="357" customFormat="false" ht="15.75" hidden="false" customHeight="true" outlineLevel="0" collapsed="false">
      <c r="A357" s="132"/>
      <c r="B357" s="132"/>
      <c r="C357" s="132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35"/>
      <c r="AW357" s="138"/>
      <c r="AX357" s="138"/>
      <c r="AY357" s="138"/>
      <c r="AZ357" s="138"/>
      <c r="BA357" s="138"/>
      <c r="BB357" s="138"/>
      <c r="BC357" s="138"/>
      <c r="BD357" s="138"/>
      <c r="BE357" s="138"/>
      <c r="BF357" s="138"/>
      <c r="BG357" s="138"/>
      <c r="BH357" s="138"/>
      <c r="BI357" s="138"/>
      <c r="BJ357" s="138"/>
      <c r="BK357" s="138"/>
      <c r="BL357" s="138"/>
      <c r="BM357" s="138"/>
      <c r="BN357" s="138"/>
      <c r="BO357" s="138"/>
      <c r="BP357" s="138"/>
      <c r="BQ357" s="138"/>
      <c r="BR357" s="138"/>
      <c r="BS357" s="138"/>
      <c r="BT357" s="138"/>
      <c r="BU357" s="138"/>
      <c r="BV357" s="138"/>
      <c r="BW357" s="138"/>
      <c r="BX357" s="138"/>
      <c r="BY357" s="138"/>
      <c r="BZ357" s="138"/>
      <c r="CA357" s="138"/>
      <c r="CB357" s="138"/>
      <c r="CC357" s="138"/>
      <c r="CD357" s="138"/>
      <c r="CE357" s="138"/>
      <c r="CF357" s="138"/>
      <c r="CG357" s="138"/>
      <c r="CH357" s="138"/>
      <c r="CI357" s="138"/>
      <c r="CJ357" s="138"/>
      <c r="CK357" s="138"/>
      <c r="CL357" s="138"/>
      <c r="CM357" s="138"/>
      <c r="CN357" s="138"/>
      <c r="CO357" s="138"/>
      <c r="CP357" s="138"/>
      <c r="CQ357" s="138"/>
      <c r="CR357" s="138"/>
      <c r="CS357" s="138"/>
      <c r="CT357" s="138"/>
      <c r="CU357" s="138"/>
      <c r="CV357" s="138"/>
      <c r="CW357" s="138"/>
      <c r="CX357" s="138"/>
      <c r="CY357" s="138"/>
      <c r="CZ357" s="138"/>
      <c r="DA357" s="138"/>
      <c r="DB357" s="138"/>
      <c r="DC357" s="138"/>
      <c r="DD357" s="138"/>
      <c r="DE357" s="138"/>
    </row>
    <row r="358" customFormat="false" ht="15.75" hidden="false" customHeight="true" outlineLevel="0" collapsed="false">
      <c r="A358" s="132"/>
      <c r="B358" s="132"/>
      <c r="C358" s="132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35"/>
      <c r="AW358" s="138"/>
      <c r="AX358" s="138"/>
      <c r="AY358" s="138"/>
      <c r="AZ358" s="138"/>
      <c r="BA358" s="138"/>
      <c r="BB358" s="138"/>
      <c r="BC358" s="138"/>
      <c r="BD358" s="138"/>
      <c r="BE358" s="138"/>
      <c r="BF358" s="138"/>
      <c r="BG358" s="138"/>
      <c r="BH358" s="138"/>
      <c r="BI358" s="138"/>
      <c r="BJ358" s="138"/>
      <c r="BK358" s="138"/>
      <c r="BL358" s="138"/>
      <c r="BM358" s="138"/>
      <c r="BN358" s="138"/>
      <c r="BO358" s="138"/>
      <c r="BP358" s="138"/>
      <c r="BQ358" s="138"/>
      <c r="BR358" s="138"/>
      <c r="BS358" s="138"/>
      <c r="BT358" s="138"/>
      <c r="BU358" s="138"/>
      <c r="BV358" s="138"/>
      <c r="BW358" s="138"/>
      <c r="BX358" s="138"/>
      <c r="BY358" s="138"/>
      <c r="BZ358" s="138"/>
      <c r="CA358" s="138"/>
      <c r="CB358" s="138"/>
      <c r="CC358" s="138"/>
      <c r="CD358" s="138"/>
      <c r="CE358" s="138"/>
      <c r="CF358" s="138"/>
      <c r="CG358" s="138"/>
      <c r="CH358" s="138"/>
      <c r="CI358" s="138"/>
      <c r="CJ358" s="138"/>
      <c r="CK358" s="138"/>
      <c r="CL358" s="138"/>
      <c r="CM358" s="138"/>
      <c r="CN358" s="138"/>
      <c r="CO358" s="138"/>
      <c r="CP358" s="138"/>
      <c r="CQ358" s="138"/>
      <c r="CR358" s="138"/>
      <c r="CS358" s="138"/>
      <c r="CT358" s="138"/>
      <c r="CU358" s="138"/>
      <c r="CV358" s="138"/>
      <c r="CW358" s="138"/>
      <c r="CX358" s="138"/>
      <c r="CY358" s="138"/>
      <c r="CZ358" s="138"/>
      <c r="DA358" s="138"/>
      <c r="DB358" s="138"/>
      <c r="DC358" s="138"/>
      <c r="DD358" s="138"/>
      <c r="DE358" s="138"/>
    </row>
    <row r="359" customFormat="false" ht="15.75" hidden="false" customHeight="true" outlineLevel="0" collapsed="false">
      <c r="A359" s="132"/>
      <c r="B359" s="132"/>
      <c r="C359" s="132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35"/>
      <c r="AW359" s="138"/>
      <c r="AX359" s="138"/>
      <c r="AY359" s="138"/>
      <c r="AZ359" s="138"/>
      <c r="BA359" s="138"/>
      <c r="BB359" s="138"/>
      <c r="BC359" s="138"/>
      <c r="BD359" s="138"/>
      <c r="BE359" s="138"/>
      <c r="BF359" s="138"/>
      <c r="BG359" s="138"/>
      <c r="BH359" s="138"/>
      <c r="BI359" s="138"/>
      <c r="BJ359" s="138"/>
      <c r="BK359" s="138"/>
      <c r="BL359" s="138"/>
      <c r="BM359" s="138"/>
      <c r="BN359" s="138"/>
      <c r="BO359" s="138"/>
      <c r="BP359" s="138"/>
      <c r="BQ359" s="138"/>
      <c r="BR359" s="138"/>
      <c r="BS359" s="138"/>
      <c r="BT359" s="138"/>
      <c r="BU359" s="138"/>
      <c r="BV359" s="138"/>
      <c r="BW359" s="138"/>
      <c r="BX359" s="138"/>
      <c r="BY359" s="138"/>
      <c r="BZ359" s="138"/>
      <c r="CA359" s="138"/>
      <c r="CB359" s="138"/>
      <c r="CC359" s="138"/>
      <c r="CD359" s="138"/>
      <c r="CE359" s="138"/>
      <c r="CF359" s="138"/>
      <c r="CG359" s="138"/>
      <c r="CH359" s="138"/>
      <c r="CI359" s="138"/>
      <c r="CJ359" s="138"/>
      <c r="CK359" s="138"/>
      <c r="CL359" s="138"/>
      <c r="CM359" s="138"/>
      <c r="CN359" s="138"/>
      <c r="CO359" s="138"/>
      <c r="CP359" s="138"/>
      <c r="CQ359" s="138"/>
      <c r="CR359" s="138"/>
      <c r="CS359" s="138"/>
      <c r="CT359" s="138"/>
      <c r="CU359" s="138"/>
      <c r="CV359" s="138"/>
      <c r="CW359" s="138"/>
      <c r="CX359" s="138"/>
      <c r="CY359" s="138"/>
      <c r="CZ359" s="138"/>
      <c r="DA359" s="138"/>
      <c r="DB359" s="138"/>
      <c r="DC359" s="138"/>
      <c r="DD359" s="138"/>
      <c r="DE359" s="138"/>
    </row>
    <row r="360" customFormat="false" ht="15.75" hidden="false" customHeight="true" outlineLevel="0" collapsed="false">
      <c r="A360" s="132"/>
      <c r="B360" s="132"/>
      <c r="C360" s="132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35"/>
      <c r="AW360" s="138"/>
      <c r="AX360" s="138"/>
      <c r="AY360" s="138"/>
      <c r="AZ360" s="138"/>
      <c r="BA360" s="138"/>
      <c r="BB360" s="138"/>
      <c r="BC360" s="138"/>
      <c r="BD360" s="138"/>
      <c r="BE360" s="138"/>
      <c r="BF360" s="138"/>
      <c r="BG360" s="138"/>
      <c r="BH360" s="138"/>
      <c r="BI360" s="138"/>
      <c r="BJ360" s="138"/>
      <c r="BK360" s="138"/>
      <c r="BL360" s="138"/>
      <c r="BM360" s="138"/>
      <c r="BN360" s="138"/>
      <c r="BO360" s="138"/>
      <c r="BP360" s="138"/>
      <c r="BQ360" s="138"/>
      <c r="BR360" s="138"/>
      <c r="BS360" s="138"/>
      <c r="BT360" s="138"/>
      <c r="BU360" s="138"/>
      <c r="BV360" s="138"/>
      <c r="BW360" s="138"/>
      <c r="BX360" s="138"/>
      <c r="BY360" s="138"/>
      <c r="BZ360" s="138"/>
      <c r="CA360" s="138"/>
      <c r="CB360" s="138"/>
      <c r="CC360" s="138"/>
      <c r="CD360" s="138"/>
      <c r="CE360" s="138"/>
      <c r="CF360" s="138"/>
      <c r="CG360" s="138"/>
      <c r="CH360" s="138"/>
      <c r="CI360" s="138"/>
      <c r="CJ360" s="138"/>
      <c r="CK360" s="138"/>
      <c r="CL360" s="138"/>
      <c r="CM360" s="138"/>
      <c r="CN360" s="138"/>
      <c r="CO360" s="138"/>
      <c r="CP360" s="138"/>
      <c r="CQ360" s="138"/>
      <c r="CR360" s="138"/>
      <c r="CS360" s="138"/>
      <c r="CT360" s="138"/>
      <c r="CU360" s="138"/>
      <c r="CV360" s="138"/>
      <c r="CW360" s="138"/>
      <c r="CX360" s="138"/>
      <c r="CY360" s="138"/>
      <c r="CZ360" s="138"/>
      <c r="DA360" s="138"/>
      <c r="DB360" s="138"/>
      <c r="DC360" s="138"/>
      <c r="DD360" s="138"/>
      <c r="DE360" s="138"/>
    </row>
    <row r="361" customFormat="false" ht="15.75" hidden="false" customHeight="true" outlineLevel="0" collapsed="false">
      <c r="A361" s="132"/>
      <c r="B361" s="132"/>
      <c r="C361" s="132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35"/>
      <c r="AW361" s="138"/>
      <c r="AX361" s="138"/>
      <c r="AY361" s="138"/>
      <c r="AZ361" s="138"/>
      <c r="BA361" s="138"/>
      <c r="BB361" s="138"/>
      <c r="BC361" s="138"/>
      <c r="BD361" s="138"/>
      <c r="BE361" s="138"/>
      <c r="BF361" s="138"/>
      <c r="BG361" s="138"/>
      <c r="BH361" s="138"/>
      <c r="BI361" s="138"/>
      <c r="BJ361" s="138"/>
      <c r="BK361" s="138"/>
      <c r="BL361" s="138"/>
      <c r="BM361" s="138"/>
      <c r="BN361" s="138"/>
      <c r="BO361" s="138"/>
      <c r="BP361" s="138"/>
      <c r="BQ361" s="138"/>
      <c r="BR361" s="138"/>
      <c r="BS361" s="138"/>
      <c r="BT361" s="138"/>
      <c r="BU361" s="138"/>
      <c r="BV361" s="138"/>
      <c r="BW361" s="138"/>
      <c r="BX361" s="138"/>
      <c r="BY361" s="138"/>
      <c r="BZ361" s="138"/>
      <c r="CA361" s="138"/>
      <c r="CB361" s="138"/>
      <c r="CC361" s="138"/>
      <c r="CD361" s="138"/>
      <c r="CE361" s="138"/>
      <c r="CF361" s="138"/>
      <c r="CG361" s="138"/>
      <c r="CH361" s="138"/>
      <c r="CI361" s="138"/>
      <c r="CJ361" s="138"/>
      <c r="CK361" s="138"/>
      <c r="CL361" s="138"/>
      <c r="CM361" s="138"/>
      <c r="CN361" s="138"/>
      <c r="CO361" s="138"/>
      <c r="CP361" s="138"/>
      <c r="CQ361" s="138"/>
      <c r="CR361" s="138"/>
      <c r="CS361" s="138"/>
      <c r="CT361" s="138"/>
      <c r="CU361" s="138"/>
      <c r="CV361" s="138"/>
      <c r="CW361" s="138"/>
      <c r="CX361" s="138"/>
      <c r="CY361" s="138"/>
      <c r="CZ361" s="138"/>
      <c r="DA361" s="138"/>
      <c r="DB361" s="138"/>
      <c r="DC361" s="138"/>
      <c r="DD361" s="138"/>
      <c r="DE361" s="138"/>
    </row>
    <row r="362" customFormat="false" ht="15.75" hidden="false" customHeight="true" outlineLevel="0" collapsed="false">
      <c r="A362" s="132"/>
      <c r="B362" s="132"/>
      <c r="C362" s="132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35"/>
      <c r="AW362" s="138"/>
      <c r="AX362" s="138"/>
      <c r="AY362" s="138"/>
      <c r="AZ362" s="138"/>
      <c r="BA362" s="138"/>
      <c r="BB362" s="138"/>
      <c r="BC362" s="138"/>
      <c r="BD362" s="138"/>
      <c r="BE362" s="138"/>
      <c r="BF362" s="138"/>
      <c r="BG362" s="138"/>
      <c r="BH362" s="138"/>
      <c r="BI362" s="138"/>
      <c r="BJ362" s="138"/>
      <c r="BK362" s="138"/>
      <c r="BL362" s="138"/>
      <c r="BM362" s="138"/>
      <c r="BN362" s="138"/>
      <c r="BO362" s="138"/>
      <c r="BP362" s="138"/>
      <c r="BQ362" s="138"/>
      <c r="BR362" s="138"/>
      <c r="BS362" s="138"/>
      <c r="BT362" s="138"/>
      <c r="BU362" s="138"/>
      <c r="BV362" s="138"/>
      <c r="BW362" s="138"/>
      <c r="BX362" s="138"/>
      <c r="BY362" s="138"/>
      <c r="BZ362" s="138"/>
      <c r="CA362" s="138"/>
      <c r="CB362" s="138"/>
      <c r="CC362" s="138"/>
      <c r="CD362" s="138"/>
      <c r="CE362" s="138"/>
      <c r="CF362" s="138"/>
      <c r="CG362" s="138"/>
      <c r="CH362" s="138"/>
      <c r="CI362" s="138"/>
      <c r="CJ362" s="138"/>
      <c r="CK362" s="138"/>
      <c r="CL362" s="138"/>
      <c r="CM362" s="138"/>
      <c r="CN362" s="138"/>
      <c r="CO362" s="138"/>
      <c r="CP362" s="138"/>
      <c r="CQ362" s="138"/>
      <c r="CR362" s="138"/>
      <c r="CS362" s="138"/>
      <c r="CT362" s="138"/>
      <c r="CU362" s="138"/>
      <c r="CV362" s="138"/>
      <c r="CW362" s="138"/>
      <c r="CX362" s="138"/>
      <c r="CY362" s="138"/>
      <c r="CZ362" s="138"/>
      <c r="DA362" s="138"/>
      <c r="DB362" s="138"/>
      <c r="DC362" s="138"/>
      <c r="DD362" s="138"/>
      <c r="DE362" s="138"/>
    </row>
    <row r="363" customFormat="false" ht="15.75" hidden="false" customHeight="true" outlineLevel="0" collapsed="false">
      <c r="A363" s="132"/>
      <c r="B363" s="132"/>
      <c r="C363" s="132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35"/>
      <c r="AW363" s="138"/>
      <c r="AX363" s="138"/>
      <c r="AY363" s="138"/>
      <c r="AZ363" s="138"/>
      <c r="BA363" s="138"/>
      <c r="BB363" s="138"/>
      <c r="BC363" s="138"/>
      <c r="BD363" s="138"/>
      <c r="BE363" s="138"/>
      <c r="BF363" s="138"/>
      <c r="BG363" s="138"/>
      <c r="BH363" s="138"/>
      <c r="BI363" s="138"/>
      <c r="BJ363" s="138"/>
      <c r="BK363" s="138"/>
      <c r="BL363" s="138"/>
      <c r="BM363" s="138"/>
      <c r="BN363" s="138"/>
      <c r="BO363" s="138"/>
      <c r="BP363" s="138"/>
      <c r="BQ363" s="138"/>
      <c r="BR363" s="138"/>
      <c r="BS363" s="138"/>
      <c r="BT363" s="138"/>
      <c r="BU363" s="138"/>
      <c r="BV363" s="138"/>
      <c r="BW363" s="138"/>
      <c r="BX363" s="138"/>
      <c r="BY363" s="138"/>
      <c r="BZ363" s="138"/>
      <c r="CA363" s="138"/>
      <c r="CB363" s="138"/>
      <c r="CC363" s="138"/>
      <c r="CD363" s="138"/>
      <c r="CE363" s="138"/>
      <c r="CF363" s="138"/>
      <c r="CG363" s="138"/>
      <c r="CH363" s="138"/>
      <c r="CI363" s="138"/>
      <c r="CJ363" s="138"/>
      <c r="CK363" s="138"/>
      <c r="CL363" s="138"/>
      <c r="CM363" s="138"/>
      <c r="CN363" s="138"/>
      <c r="CO363" s="138"/>
      <c r="CP363" s="138"/>
      <c r="CQ363" s="138"/>
      <c r="CR363" s="138"/>
      <c r="CS363" s="138"/>
      <c r="CT363" s="138"/>
      <c r="CU363" s="138"/>
      <c r="CV363" s="138"/>
      <c r="CW363" s="138"/>
      <c r="CX363" s="138"/>
      <c r="CY363" s="138"/>
      <c r="CZ363" s="138"/>
      <c r="DA363" s="138"/>
      <c r="DB363" s="138"/>
      <c r="DC363" s="138"/>
      <c r="DD363" s="138"/>
      <c r="DE363" s="138"/>
    </row>
    <row r="364" customFormat="false" ht="15.75" hidden="false" customHeight="true" outlineLevel="0" collapsed="false">
      <c r="A364" s="132"/>
      <c r="B364" s="132"/>
      <c r="C364" s="132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35"/>
      <c r="AW364" s="138"/>
      <c r="AX364" s="138"/>
      <c r="AY364" s="138"/>
      <c r="AZ364" s="138"/>
      <c r="BA364" s="138"/>
      <c r="BB364" s="138"/>
      <c r="BC364" s="138"/>
      <c r="BD364" s="138"/>
      <c r="BE364" s="138"/>
      <c r="BF364" s="138"/>
      <c r="BG364" s="138"/>
      <c r="BH364" s="138"/>
      <c r="BI364" s="138"/>
      <c r="BJ364" s="138"/>
      <c r="BK364" s="138"/>
      <c r="BL364" s="138"/>
      <c r="BM364" s="138"/>
      <c r="BN364" s="138"/>
      <c r="BO364" s="138"/>
      <c r="BP364" s="138"/>
      <c r="BQ364" s="138"/>
      <c r="BR364" s="138"/>
      <c r="BS364" s="138"/>
      <c r="BT364" s="138"/>
      <c r="BU364" s="138"/>
      <c r="BV364" s="138"/>
      <c r="BW364" s="138"/>
      <c r="BX364" s="138"/>
      <c r="BY364" s="138"/>
      <c r="BZ364" s="138"/>
      <c r="CA364" s="138"/>
      <c r="CB364" s="138"/>
      <c r="CC364" s="138"/>
      <c r="CD364" s="138"/>
      <c r="CE364" s="138"/>
      <c r="CF364" s="138"/>
      <c r="CG364" s="138"/>
      <c r="CH364" s="138"/>
      <c r="CI364" s="138"/>
      <c r="CJ364" s="138"/>
      <c r="CK364" s="138"/>
      <c r="CL364" s="138"/>
      <c r="CM364" s="138"/>
      <c r="CN364" s="138"/>
      <c r="CO364" s="138"/>
      <c r="CP364" s="138"/>
      <c r="CQ364" s="138"/>
      <c r="CR364" s="138"/>
      <c r="CS364" s="138"/>
      <c r="CT364" s="138"/>
      <c r="CU364" s="138"/>
      <c r="CV364" s="138"/>
      <c r="CW364" s="138"/>
      <c r="CX364" s="138"/>
      <c r="CY364" s="138"/>
      <c r="CZ364" s="138"/>
      <c r="DA364" s="138"/>
      <c r="DB364" s="138"/>
      <c r="DC364" s="138"/>
      <c r="DD364" s="138"/>
      <c r="DE364" s="138"/>
    </row>
    <row r="365" customFormat="false" ht="15.75" hidden="false" customHeight="true" outlineLevel="0" collapsed="false">
      <c r="A365" s="132"/>
      <c r="B365" s="132"/>
      <c r="C365" s="132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  <c r="AU365" s="153"/>
      <c r="AV365" s="135"/>
      <c r="AW365" s="138"/>
      <c r="AX365" s="138"/>
      <c r="AY365" s="138"/>
      <c r="AZ365" s="138"/>
      <c r="BA365" s="138"/>
      <c r="BB365" s="138"/>
      <c r="BC365" s="138"/>
      <c r="BD365" s="138"/>
      <c r="BE365" s="138"/>
      <c r="BF365" s="138"/>
      <c r="BG365" s="138"/>
      <c r="BH365" s="138"/>
      <c r="BI365" s="138"/>
      <c r="BJ365" s="138"/>
      <c r="BK365" s="138"/>
      <c r="BL365" s="138"/>
      <c r="BM365" s="138"/>
      <c r="BN365" s="138"/>
      <c r="BO365" s="138"/>
      <c r="BP365" s="138"/>
      <c r="BQ365" s="138"/>
      <c r="BR365" s="138"/>
      <c r="BS365" s="138"/>
      <c r="BT365" s="138"/>
      <c r="BU365" s="138"/>
      <c r="BV365" s="138"/>
      <c r="BW365" s="138"/>
      <c r="BX365" s="138"/>
      <c r="BY365" s="138"/>
      <c r="BZ365" s="138"/>
      <c r="CA365" s="138"/>
      <c r="CB365" s="138"/>
      <c r="CC365" s="138"/>
      <c r="CD365" s="138"/>
      <c r="CE365" s="138"/>
      <c r="CF365" s="138"/>
      <c r="CG365" s="138"/>
      <c r="CH365" s="138"/>
      <c r="CI365" s="138"/>
      <c r="CJ365" s="138"/>
      <c r="CK365" s="138"/>
      <c r="CL365" s="138"/>
      <c r="CM365" s="138"/>
      <c r="CN365" s="138"/>
      <c r="CO365" s="138"/>
      <c r="CP365" s="138"/>
      <c r="CQ365" s="138"/>
      <c r="CR365" s="138"/>
      <c r="CS365" s="138"/>
      <c r="CT365" s="138"/>
      <c r="CU365" s="138"/>
      <c r="CV365" s="138"/>
      <c r="CW365" s="138"/>
      <c r="CX365" s="138"/>
      <c r="CY365" s="138"/>
      <c r="CZ365" s="138"/>
      <c r="DA365" s="138"/>
      <c r="DB365" s="138"/>
      <c r="DC365" s="138"/>
      <c r="DD365" s="138"/>
      <c r="DE365" s="138"/>
    </row>
    <row r="366" customFormat="false" ht="15.75" hidden="false" customHeight="true" outlineLevel="0" collapsed="false">
      <c r="A366" s="132"/>
      <c r="B366" s="132"/>
      <c r="C366" s="132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35"/>
      <c r="AW366" s="138"/>
      <c r="AX366" s="138"/>
      <c r="AY366" s="138"/>
      <c r="AZ366" s="138"/>
      <c r="BA366" s="138"/>
      <c r="BB366" s="138"/>
      <c r="BC366" s="138"/>
      <c r="BD366" s="138"/>
      <c r="BE366" s="138"/>
      <c r="BF366" s="138"/>
      <c r="BG366" s="138"/>
      <c r="BH366" s="138"/>
      <c r="BI366" s="138"/>
      <c r="BJ366" s="138"/>
      <c r="BK366" s="138"/>
      <c r="BL366" s="138"/>
      <c r="BM366" s="138"/>
      <c r="BN366" s="138"/>
      <c r="BO366" s="138"/>
      <c r="BP366" s="138"/>
      <c r="BQ366" s="138"/>
      <c r="BR366" s="138"/>
      <c r="BS366" s="138"/>
      <c r="BT366" s="138"/>
      <c r="BU366" s="138"/>
      <c r="BV366" s="138"/>
      <c r="BW366" s="138"/>
      <c r="BX366" s="138"/>
      <c r="BY366" s="138"/>
      <c r="BZ366" s="138"/>
      <c r="CA366" s="138"/>
      <c r="CB366" s="138"/>
      <c r="CC366" s="138"/>
      <c r="CD366" s="138"/>
      <c r="CE366" s="138"/>
      <c r="CF366" s="138"/>
      <c r="CG366" s="138"/>
      <c r="CH366" s="138"/>
      <c r="CI366" s="138"/>
      <c r="CJ366" s="138"/>
      <c r="CK366" s="138"/>
      <c r="CL366" s="138"/>
      <c r="CM366" s="138"/>
      <c r="CN366" s="138"/>
      <c r="CO366" s="138"/>
      <c r="CP366" s="138"/>
      <c r="CQ366" s="138"/>
      <c r="CR366" s="138"/>
      <c r="CS366" s="138"/>
      <c r="CT366" s="138"/>
      <c r="CU366" s="138"/>
      <c r="CV366" s="138"/>
      <c r="CW366" s="138"/>
      <c r="CX366" s="138"/>
      <c r="CY366" s="138"/>
      <c r="CZ366" s="138"/>
      <c r="DA366" s="138"/>
      <c r="DB366" s="138"/>
      <c r="DC366" s="138"/>
      <c r="DD366" s="138"/>
      <c r="DE366" s="138"/>
    </row>
    <row r="367" customFormat="false" ht="15.75" hidden="false" customHeight="true" outlineLevel="0" collapsed="false">
      <c r="A367" s="132"/>
      <c r="B367" s="132"/>
      <c r="C367" s="132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35"/>
      <c r="AW367" s="138"/>
      <c r="AX367" s="138"/>
      <c r="AY367" s="138"/>
      <c r="AZ367" s="138"/>
      <c r="BA367" s="138"/>
      <c r="BB367" s="138"/>
      <c r="BC367" s="138"/>
      <c r="BD367" s="138"/>
      <c r="BE367" s="138"/>
      <c r="BF367" s="138"/>
      <c r="BG367" s="138"/>
      <c r="BH367" s="138"/>
      <c r="BI367" s="138"/>
      <c r="BJ367" s="138"/>
      <c r="BK367" s="138"/>
      <c r="BL367" s="138"/>
      <c r="BM367" s="138"/>
      <c r="BN367" s="138"/>
      <c r="BO367" s="138"/>
      <c r="BP367" s="138"/>
      <c r="BQ367" s="138"/>
      <c r="BR367" s="138"/>
      <c r="BS367" s="138"/>
      <c r="BT367" s="138"/>
      <c r="BU367" s="138"/>
      <c r="BV367" s="138"/>
      <c r="BW367" s="138"/>
      <c r="BX367" s="138"/>
      <c r="BY367" s="138"/>
      <c r="BZ367" s="138"/>
      <c r="CA367" s="138"/>
      <c r="CB367" s="138"/>
      <c r="CC367" s="138"/>
      <c r="CD367" s="138"/>
      <c r="CE367" s="138"/>
      <c r="CF367" s="138"/>
      <c r="CG367" s="138"/>
      <c r="CH367" s="138"/>
      <c r="CI367" s="138"/>
      <c r="CJ367" s="138"/>
      <c r="CK367" s="138"/>
      <c r="CL367" s="138"/>
      <c r="CM367" s="138"/>
      <c r="CN367" s="138"/>
      <c r="CO367" s="138"/>
      <c r="CP367" s="138"/>
      <c r="CQ367" s="138"/>
      <c r="CR367" s="138"/>
      <c r="CS367" s="138"/>
      <c r="CT367" s="138"/>
      <c r="CU367" s="138"/>
      <c r="CV367" s="138"/>
      <c r="CW367" s="138"/>
      <c r="CX367" s="138"/>
      <c r="CY367" s="138"/>
      <c r="CZ367" s="138"/>
      <c r="DA367" s="138"/>
      <c r="DB367" s="138"/>
      <c r="DC367" s="138"/>
      <c r="DD367" s="138"/>
      <c r="DE367" s="138"/>
    </row>
    <row r="368" customFormat="false" ht="15.75" hidden="false" customHeight="true" outlineLevel="0" collapsed="false">
      <c r="A368" s="132"/>
      <c r="B368" s="132"/>
      <c r="C368" s="132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35"/>
      <c r="AW368" s="138"/>
      <c r="AX368" s="138"/>
      <c r="AY368" s="138"/>
      <c r="AZ368" s="138"/>
      <c r="BA368" s="138"/>
      <c r="BB368" s="138"/>
      <c r="BC368" s="138"/>
      <c r="BD368" s="138"/>
      <c r="BE368" s="138"/>
      <c r="BF368" s="138"/>
      <c r="BG368" s="138"/>
      <c r="BH368" s="138"/>
      <c r="BI368" s="138"/>
      <c r="BJ368" s="138"/>
      <c r="BK368" s="138"/>
      <c r="BL368" s="138"/>
      <c r="BM368" s="138"/>
      <c r="BN368" s="138"/>
      <c r="BO368" s="138"/>
      <c r="BP368" s="138"/>
      <c r="BQ368" s="138"/>
      <c r="BR368" s="138"/>
      <c r="BS368" s="138"/>
      <c r="BT368" s="138"/>
      <c r="BU368" s="138"/>
      <c r="BV368" s="138"/>
      <c r="BW368" s="138"/>
      <c r="BX368" s="138"/>
      <c r="BY368" s="138"/>
      <c r="BZ368" s="138"/>
      <c r="CA368" s="138"/>
      <c r="CB368" s="138"/>
      <c r="CC368" s="138"/>
      <c r="CD368" s="138"/>
      <c r="CE368" s="138"/>
      <c r="CF368" s="138"/>
      <c r="CG368" s="138"/>
      <c r="CH368" s="138"/>
      <c r="CI368" s="138"/>
      <c r="CJ368" s="138"/>
      <c r="CK368" s="138"/>
      <c r="CL368" s="138"/>
      <c r="CM368" s="138"/>
      <c r="CN368" s="138"/>
      <c r="CO368" s="138"/>
      <c r="CP368" s="138"/>
      <c r="CQ368" s="138"/>
      <c r="CR368" s="138"/>
      <c r="CS368" s="138"/>
      <c r="CT368" s="138"/>
      <c r="CU368" s="138"/>
      <c r="CV368" s="138"/>
      <c r="CW368" s="138"/>
      <c r="CX368" s="138"/>
      <c r="CY368" s="138"/>
      <c r="CZ368" s="138"/>
      <c r="DA368" s="138"/>
      <c r="DB368" s="138"/>
      <c r="DC368" s="138"/>
      <c r="DD368" s="138"/>
      <c r="DE368" s="138"/>
    </row>
    <row r="369" customFormat="false" ht="15.75" hidden="false" customHeight="true" outlineLevel="0" collapsed="false">
      <c r="A369" s="132"/>
      <c r="B369" s="132"/>
      <c r="C369" s="132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35"/>
      <c r="AW369" s="138"/>
      <c r="AX369" s="138"/>
      <c r="AY369" s="138"/>
      <c r="AZ369" s="138"/>
      <c r="BA369" s="138"/>
      <c r="BB369" s="138"/>
      <c r="BC369" s="138"/>
      <c r="BD369" s="138"/>
      <c r="BE369" s="138"/>
      <c r="BF369" s="138"/>
      <c r="BG369" s="138"/>
      <c r="BH369" s="138"/>
      <c r="BI369" s="138"/>
      <c r="BJ369" s="138"/>
      <c r="BK369" s="138"/>
      <c r="BL369" s="138"/>
      <c r="BM369" s="138"/>
      <c r="BN369" s="138"/>
      <c r="BO369" s="138"/>
      <c r="BP369" s="138"/>
      <c r="BQ369" s="138"/>
      <c r="BR369" s="138"/>
      <c r="BS369" s="138"/>
      <c r="BT369" s="138"/>
      <c r="BU369" s="138"/>
      <c r="BV369" s="138"/>
      <c r="BW369" s="138"/>
      <c r="BX369" s="138"/>
      <c r="BY369" s="138"/>
      <c r="BZ369" s="138"/>
      <c r="CA369" s="138"/>
      <c r="CB369" s="138"/>
      <c r="CC369" s="138"/>
      <c r="CD369" s="138"/>
      <c r="CE369" s="138"/>
      <c r="CF369" s="138"/>
      <c r="CG369" s="138"/>
      <c r="CH369" s="138"/>
      <c r="CI369" s="138"/>
      <c r="CJ369" s="138"/>
      <c r="CK369" s="138"/>
      <c r="CL369" s="138"/>
      <c r="CM369" s="138"/>
      <c r="CN369" s="138"/>
      <c r="CO369" s="138"/>
      <c r="CP369" s="138"/>
      <c r="CQ369" s="138"/>
      <c r="CR369" s="138"/>
      <c r="CS369" s="138"/>
      <c r="CT369" s="138"/>
      <c r="CU369" s="138"/>
      <c r="CV369" s="138"/>
      <c r="CW369" s="138"/>
      <c r="CX369" s="138"/>
      <c r="CY369" s="138"/>
      <c r="CZ369" s="138"/>
      <c r="DA369" s="138"/>
      <c r="DB369" s="138"/>
      <c r="DC369" s="138"/>
      <c r="DD369" s="138"/>
      <c r="DE369" s="138"/>
    </row>
    <row r="370" customFormat="false" ht="15.75" hidden="false" customHeight="true" outlineLevel="0" collapsed="false">
      <c r="A370" s="132"/>
      <c r="B370" s="132"/>
      <c r="C370" s="132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35"/>
      <c r="AW370" s="138"/>
      <c r="AX370" s="138"/>
      <c r="AY370" s="138"/>
      <c r="AZ370" s="138"/>
      <c r="BA370" s="138"/>
      <c r="BB370" s="138"/>
      <c r="BC370" s="138"/>
      <c r="BD370" s="138"/>
      <c r="BE370" s="138"/>
      <c r="BF370" s="138"/>
      <c r="BG370" s="138"/>
      <c r="BH370" s="138"/>
      <c r="BI370" s="138"/>
      <c r="BJ370" s="138"/>
      <c r="BK370" s="138"/>
      <c r="BL370" s="138"/>
      <c r="BM370" s="138"/>
      <c r="BN370" s="138"/>
      <c r="BO370" s="138"/>
      <c r="BP370" s="138"/>
      <c r="BQ370" s="138"/>
      <c r="BR370" s="138"/>
      <c r="BS370" s="138"/>
      <c r="BT370" s="138"/>
      <c r="BU370" s="138"/>
      <c r="BV370" s="138"/>
      <c r="BW370" s="138"/>
      <c r="BX370" s="138"/>
      <c r="BY370" s="138"/>
      <c r="BZ370" s="138"/>
      <c r="CA370" s="138"/>
      <c r="CB370" s="138"/>
      <c r="CC370" s="138"/>
      <c r="CD370" s="138"/>
      <c r="CE370" s="138"/>
      <c r="CF370" s="138"/>
      <c r="CG370" s="138"/>
      <c r="CH370" s="138"/>
      <c r="CI370" s="138"/>
      <c r="CJ370" s="138"/>
      <c r="CK370" s="138"/>
      <c r="CL370" s="138"/>
      <c r="CM370" s="138"/>
      <c r="CN370" s="138"/>
      <c r="CO370" s="138"/>
      <c r="CP370" s="138"/>
      <c r="CQ370" s="138"/>
      <c r="CR370" s="138"/>
      <c r="CS370" s="138"/>
      <c r="CT370" s="138"/>
      <c r="CU370" s="138"/>
      <c r="CV370" s="138"/>
      <c r="CW370" s="138"/>
      <c r="CX370" s="138"/>
      <c r="CY370" s="138"/>
      <c r="CZ370" s="138"/>
      <c r="DA370" s="138"/>
      <c r="DB370" s="138"/>
      <c r="DC370" s="138"/>
      <c r="DD370" s="138"/>
      <c r="DE370" s="138"/>
    </row>
    <row r="371" customFormat="false" ht="15.75" hidden="false" customHeight="true" outlineLevel="0" collapsed="false">
      <c r="A371" s="132"/>
      <c r="B371" s="132"/>
      <c r="C371" s="132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35"/>
      <c r="AW371" s="138"/>
      <c r="AX371" s="138"/>
      <c r="AY371" s="138"/>
      <c r="AZ371" s="138"/>
      <c r="BA371" s="138"/>
      <c r="BB371" s="138"/>
      <c r="BC371" s="138"/>
      <c r="BD371" s="138"/>
      <c r="BE371" s="138"/>
      <c r="BF371" s="138"/>
      <c r="BG371" s="138"/>
      <c r="BH371" s="138"/>
      <c r="BI371" s="138"/>
      <c r="BJ371" s="138"/>
      <c r="BK371" s="138"/>
      <c r="BL371" s="138"/>
      <c r="BM371" s="138"/>
      <c r="BN371" s="138"/>
      <c r="BO371" s="138"/>
      <c r="BP371" s="138"/>
      <c r="BQ371" s="138"/>
      <c r="BR371" s="138"/>
      <c r="BS371" s="138"/>
      <c r="BT371" s="138"/>
      <c r="BU371" s="138"/>
      <c r="BV371" s="138"/>
      <c r="BW371" s="138"/>
      <c r="BX371" s="138"/>
      <c r="BY371" s="138"/>
      <c r="BZ371" s="138"/>
      <c r="CA371" s="138"/>
      <c r="CB371" s="138"/>
      <c r="CC371" s="138"/>
      <c r="CD371" s="138"/>
      <c r="CE371" s="138"/>
      <c r="CF371" s="138"/>
      <c r="CG371" s="138"/>
      <c r="CH371" s="138"/>
      <c r="CI371" s="138"/>
      <c r="CJ371" s="138"/>
      <c r="CK371" s="138"/>
      <c r="CL371" s="138"/>
      <c r="CM371" s="138"/>
      <c r="CN371" s="138"/>
      <c r="CO371" s="138"/>
      <c r="CP371" s="138"/>
      <c r="CQ371" s="138"/>
      <c r="CR371" s="138"/>
      <c r="CS371" s="138"/>
      <c r="CT371" s="138"/>
      <c r="CU371" s="138"/>
      <c r="CV371" s="138"/>
      <c r="CW371" s="138"/>
      <c r="CX371" s="138"/>
      <c r="CY371" s="138"/>
      <c r="CZ371" s="138"/>
      <c r="DA371" s="138"/>
      <c r="DB371" s="138"/>
      <c r="DC371" s="138"/>
      <c r="DD371" s="138"/>
      <c r="DE371" s="138"/>
    </row>
    <row r="372" customFormat="false" ht="15.75" hidden="false" customHeight="true" outlineLevel="0" collapsed="false">
      <c r="A372" s="132"/>
      <c r="B372" s="132"/>
      <c r="C372" s="132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35"/>
      <c r="AW372" s="138"/>
      <c r="AX372" s="138"/>
      <c r="AY372" s="138"/>
      <c r="AZ372" s="138"/>
      <c r="BA372" s="138"/>
      <c r="BB372" s="138"/>
      <c r="BC372" s="138"/>
      <c r="BD372" s="138"/>
      <c r="BE372" s="138"/>
      <c r="BF372" s="138"/>
      <c r="BG372" s="138"/>
      <c r="BH372" s="138"/>
      <c r="BI372" s="138"/>
      <c r="BJ372" s="138"/>
      <c r="BK372" s="138"/>
      <c r="BL372" s="138"/>
      <c r="BM372" s="138"/>
      <c r="BN372" s="138"/>
      <c r="BO372" s="138"/>
      <c r="BP372" s="138"/>
      <c r="BQ372" s="138"/>
      <c r="BR372" s="138"/>
      <c r="BS372" s="138"/>
      <c r="BT372" s="138"/>
      <c r="BU372" s="138"/>
      <c r="BV372" s="138"/>
      <c r="BW372" s="138"/>
      <c r="BX372" s="138"/>
      <c r="BY372" s="138"/>
      <c r="BZ372" s="138"/>
      <c r="CA372" s="138"/>
      <c r="CB372" s="138"/>
      <c r="CC372" s="138"/>
      <c r="CD372" s="138"/>
      <c r="CE372" s="138"/>
      <c r="CF372" s="138"/>
      <c r="CG372" s="138"/>
      <c r="CH372" s="138"/>
      <c r="CI372" s="138"/>
      <c r="CJ372" s="138"/>
      <c r="CK372" s="138"/>
      <c r="CL372" s="138"/>
      <c r="CM372" s="138"/>
      <c r="CN372" s="138"/>
      <c r="CO372" s="138"/>
      <c r="CP372" s="138"/>
      <c r="CQ372" s="138"/>
      <c r="CR372" s="138"/>
      <c r="CS372" s="138"/>
      <c r="CT372" s="138"/>
      <c r="CU372" s="138"/>
      <c r="CV372" s="138"/>
      <c r="CW372" s="138"/>
      <c r="CX372" s="138"/>
      <c r="CY372" s="138"/>
      <c r="CZ372" s="138"/>
      <c r="DA372" s="138"/>
      <c r="DB372" s="138"/>
      <c r="DC372" s="138"/>
      <c r="DD372" s="138"/>
      <c r="DE372" s="138"/>
    </row>
    <row r="373" customFormat="false" ht="15.75" hidden="false" customHeight="true" outlineLevel="0" collapsed="false">
      <c r="A373" s="132"/>
      <c r="B373" s="132"/>
      <c r="C373" s="132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35"/>
      <c r="AW373" s="138"/>
      <c r="AX373" s="138"/>
      <c r="AY373" s="138"/>
      <c r="AZ373" s="138"/>
      <c r="BA373" s="138"/>
      <c r="BB373" s="138"/>
      <c r="BC373" s="138"/>
      <c r="BD373" s="138"/>
      <c r="BE373" s="138"/>
      <c r="BF373" s="138"/>
      <c r="BG373" s="138"/>
      <c r="BH373" s="138"/>
      <c r="BI373" s="138"/>
      <c r="BJ373" s="138"/>
      <c r="BK373" s="138"/>
      <c r="BL373" s="138"/>
      <c r="BM373" s="138"/>
      <c r="BN373" s="138"/>
      <c r="BO373" s="138"/>
      <c r="BP373" s="138"/>
      <c r="BQ373" s="138"/>
      <c r="BR373" s="138"/>
      <c r="BS373" s="138"/>
      <c r="BT373" s="138"/>
      <c r="BU373" s="138"/>
      <c r="BV373" s="138"/>
      <c r="BW373" s="138"/>
      <c r="BX373" s="138"/>
      <c r="BY373" s="138"/>
      <c r="BZ373" s="138"/>
      <c r="CA373" s="138"/>
      <c r="CB373" s="138"/>
      <c r="CC373" s="138"/>
      <c r="CD373" s="138"/>
      <c r="CE373" s="138"/>
      <c r="CF373" s="138"/>
      <c r="CG373" s="138"/>
      <c r="CH373" s="138"/>
      <c r="CI373" s="138"/>
      <c r="CJ373" s="138"/>
      <c r="CK373" s="138"/>
      <c r="CL373" s="138"/>
      <c r="CM373" s="138"/>
      <c r="CN373" s="138"/>
      <c r="CO373" s="138"/>
      <c r="CP373" s="138"/>
      <c r="CQ373" s="138"/>
      <c r="CR373" s="138"/>
      <c r="CS373" s="138"/>
      <c r="CT373" s="138"/>
      <c r="CU373" s="138"/>
      <c r="CV373" s="138"/>
      <c r="CW373" s="138"/>
      <c r="CX373" s="138"/>
      <c r="CY373" s="138"/>
      <c r="CZ373" s="138"/>
      <c r="DA373" s="138"/>
      <c r="DB373" s="138"/>
      <c r="DC373" s="138"/>
      <c r="DD373" s="138"/>
      <c r="DE373" s="138"/>
    </row>
    <row r="374" customFormat="false" ht="15.75" hidden="false" customHeight="true" outlineLevel="0" collapsed="false">
      <c r="A374" s="132"/>
      <c r="B374" s="132"/>
      <c r="C374" s="132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35"/>
      <c r="AW374" s="138"/>
      <c r="AX374" s="138"/>
      <c r="AY374" s="138"/>
      <c r="AZ374" s="138"/>
      <c r="BA374" s="138"/>
      <c r="BB374" s="138"/>
      <c r="BC374" s="138"/>
      <c r="BD374" s="138"/>
      <c r="BE374" s="138"/>
      <c r="BF374" s="138"/>
      <c r="BG374" s="138"/>
      <c r="BH374" s="138"/>
      <c r="BI374" s="138"/>
      <c r="BJ374" s="138"/>
      <c r="BK374" s="138"/>
      <c r="BL374" s="138"/>
      <c r="BM374" s="138"/>
      <c r="BN374" s="138"/>
      <c r="BO374" s="138"/>
      <c r="BP374" s="138"/>
      <c r="BQ374" s="138"/>
      <c r="BR374" s="138"/>
      <c r="BS374" s="138"/>
      <c r="BT374" s="138"/>
      <c r="BU374" s="138"/>
      <c r="BV374" s="138"/>
      <c r="BW374" s="138"/>
      <c r="BX374" s="138"/>
      <c r="BY374" s="138"/>
      <c r="BZ374" s="138"/>
      <c r="CA374" s="138"/>
      <c r="CB374" s="138"/>
      <c r="CC374" s="138"/>
      <c r="CD374" s="138"/>
      <c r="CE374" s="138"/>
      <c r="CF374" s="138"/>
      <c r="CG374" s="138"/>
      <c r="CH374" s="138"/>
      <c r="CI374" s="138"/>
      <c r="CJ374" s="138"/>
      <c r="CK374" s="138"/>
      <c r="CL374" s="138"/>
      <c r="CM374" s="138"/>
      <c r="CN374" s="138"/>
      <c r="CO374" s="138"/>
      <c r="CP374" s="138"/>
      <c r="CQ374" s="138"/>
      <c r="CR374" s="138"/>
      <c r="CS374" s="138"/>
      <c r="CT374" s="138"/>
      <c r="CU374" s="138"/>
      <c r="CV374" s="138"/>
      <c r="CW374" s="138"/>
      <c r="CX374" s="138"/>
      <c r="CY374" s="138"/>
      <c r="CZ374" s="138"/>
      <c r="DA374" s="138"/>
      <c r="DB374" s="138"/>
      <c r="DC374" s="138"/>
      <c r="DD374" s="138"/>
      <c r="DE374" s="138"/>
    </row>
    <row r="375" customFormat="false" ht="15.75" hidden="false" customHeight="true" outlineLevel="0" collapsed="false">
      <c r="A375" s="132"/>
      <c r="B375" s="132"/>
      <c r="C375" s="132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  <c r="AA375" s="153"/>
      <c r="AB375" s="153"/>
      <c r="AC375" s="153"/>
      <c r="AD375" s="153"/>
      <c r="AE375" s="153"/>
      <c r="AF375" s="153"/>
      <c r="AG375" s="153"/>
      <c r="AH375" s="153"/>
      <c r="AI375" s="153"/>
      <c r="AJ375" s="153"/>
      <c r="AK375" s="153"/>
      <c r="AL375" s="153"/>
      <c r="AM375" s="153"/>
      <c r="AN375" s="153"/>
      <c r="AO375" s="153"/>
      <c r="AP375" s="153"/>
      <c r="AQ375" s="153"/>
      <c r="AR375" s="153"/>
      <c r="AS375" s="153"/>
      <c r="AT375" s="153"/>
      <c r="AU375" s="153"/>
      <c r="AV375" s="135"/>
      <c r="AW375" s="138"/>
      <c r="AX375" s="138"/>
      <c r="AY375" s="138"/>
      <c r="AZ375" s="138"/>
      <c r="BA375" s="138"/>
      <c r="BB375" s="138"/>
      <c r="BC375" s="138"/>
      <c r="BD375" s="138"/>
      <c r="BE375" s="138"/>
      <c r="BF375" s="138"/>
      <c r="BG375" s="138"/>
      <c r="BH375" s="138"/>
      <c r="BI375" s="138"/>
      <c r="BJ375" s="138"/>
      <c r="BK375" s="138"/>
      <c r="BL375" s="138"/>
      <c r="BM375" s="138"/>
      <c r="BN375" s="138"/>
      <c r="BO375" s="138"/>
      <c r="BP375" s="138"/>
      <c r="BQ375" s="138"/>
      <c r="BR375" s="138"/>
      <c r="BS375" s="138"/>
      <c r="BT375" s="138"/>
      <c r="BU375" s="138"/>
      <c r="BV375" s="138"/>
      <c r="BW375" s="138"/>
      <c r="BX375" s="138"/>
      <c r="BY375" s="138"/>
      <c r="BZ375" s="138"/>
      <c r="CA375" s="138"/>
      <c r="CB375" s="138"/>
      <c r="CC375" s="138"/>
      <c r="CD375" s="138"/>
      <c r="CE375" s="138"/>
      <c r="CF375" s="138"/>
      <c r="CG375" s="138"/>
      <c r="CH375" s="138"/>
      <c r="CI375" s="138"/>
      <c r="CJ375" s="138"/>
      <c r="CK375" s="138"/>
      <c r="CL375" s="138"/>
      <c r="CM375" s="138"/>
      <c r="CN375" s="138"/>
      <c r="CO375" s="138"/>
      <c r="CP375" s="138"/>
      <c r="CQ375" s="138"/>
      <c r="CR375" s="138"/>
      <c r="CS375" s="138"/>
      <c r="CT375" s="138"/>
      <c r="CU375" s="138"/>
      <c r="CV375" s="138"/>
      <c r="CW375" s="138"/>
      <c r="CX375" s="138"/>
      <c r="CY375" s="138"/>
      <c r="CZ375" s="138"/>
      <c r="DA375" s="138"/>
      <c r="DB375" s="138"/>
      <c r="DC375" s="138"/>
      <c r="DD375" s="138"/>
      <c r="DE375" s="138"/>
    </row>
    <row r="376" customFormat="false" ht="15.75" hidden="false" customHeight="true" outlineLevel="0" collapsed="false">
      <c r="A376" s="132"/>
      <c r="B376" s="132"/>
      <c r="C376" s="132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  <c r="AC376" s="153"/>
      <c r="AD376" s="153"/>
      <c r="AE376" s="153"/>
      <c r="AF376" s="153"/>
      <c r="AG376" s="153"/>
      <c r="AH376" s="153"/>
      <c r="AI376" s="153"/>
      <c r="AJ376" s="153"/>
      <c r="AK376" s="153"/>
      <c r="AL376" s="153"/>
      <c r="AM376" s="153"/>
      <c r="AN376" s="153"/>
      <c r="AO376" s="153"/>
      <c r="AP376" s="153"/>
      <c r="AQ376" s="153"/>
      <c r="AR376" s="153"/>
      <c r="AS376" s="153"/>
      <c r="AT376" s="153"/>
      <c r="AU376" s="153"/>
      <c r="AV376" s="135"/>
      <c r="AW376" s="138"/>
      <c r="AX376" s="138"/>
      <c r="AY376" s="138"/>
      <c r="AZ376" s="138"/>
      <c r="BA376" s="138"/>
      <c r="BB376" s="138"/>
      <c r="BC376" s="138"/>
      <c r="BD376" s="138"/>
      <c r="BE376" s="138"/>
      <c r="BF376" s="138"/>
      <c r="BG376" s="138"/>
      <c r="BH376" s="138"/>
      <c r="BI376" s="138"/>
      <c r="BJ376" s="138"/>
      <c r="BK376" s="138"/>
      <c r="BL376" s="138"/>
      <c r="BM376" s="138"/>
      <c r="BN376" s="138"/>
      <c r="BO376" s="138"/>
      <c r="BP376" s="138"/>
      <c r="BQ376" s="138"/>
      <c r="BR376" s="138"/>
      <c r="BS376" s="138"/>
      <c r="BT376" s="138"/>
      <c r="BU376" s="138"/>
      <c r="BV376" s="138"/>
      <c r="BW376" s="138"/>
      <c r="BX376" s="138"/>
      <c r="BY376" s="138"/>
      <c r="BZ376" s="138"/>
      <c r="CA376" s="138"/>
      <c r="CB376" s="138"/>
      <c r="CC376" s="138"/>
      <c r="CD376" s="138"/>
      <c r="CE376" s="138"/>
      <c r="CF376" s="138"/>
      <c r="CG376" s="138"/>
      <c r="CH376" s="138"/>
      <c r="CI376" s="138"/>
      <c r="CJ376" s="138"/>
      <c r="CK376" s="138"/>
      <c r="CL376" s="138"/>
      <c r="CM376" s="138"/>
      <c r="CN376" s="138"/>
      <c r="CO376" s="138"/>
      <c r="CP376" s="138"/>
      <c r="CQ376" s="138"/>
      <c r="CR376" s="138"/>
      <c r="CS376" s="138"/>
      <c r="CT376" s="138"/>
      <c r="CU376" s="138"/>
      <c r="CV376" s="138"/>
      <c r="CW376" s="138"/>
      <c r="CX376" s="138"/>
      <c r="CY376" s="138"/>
      <c r="CZ376" s="138"/>
      <c r="DA376" s="138"/>
      <c r="DB376" s="138"/>
      <c r="DC376" s="138"/>
      <c r="DD376" s="138"/>
      <c r="DE376" s="138"/>
    </row>
    <row r="377" customFormat="false" ht="15.75" hidden="false" customHeight="true" outlineLevel="0" collapsed="false">
      <c r="A377" s="132"/>
      <c r="B377" s="132"/>
      <c r="C377" s="132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  <c r="AC377" s="153"/>
      <c r="AD377" s="153"/>
      <c r="AE377" s="153"/>
      <c r="AF377" s="153"/>
      <c r="AG377" s="153"/>
      <c r="AH377" s="153"/>
      <c r="AI377" s="153"/>
      <c r="AJ377" s="153"/>
      <c r="AK377" s="153"/>
      <c r="AL377" s="153"/>
      <c r="AM377" s="153"/>
      <c r="AN377" s="153"/>
      <c r="AO377" s="153"/>
      <c r="AP377" s="153"/>
      <c r="AQ377" s="153"/>
      <c r="AR377" s="153"/>
      <c r="AS377" s="153"/>
      <c r="AT377" s="153"/>
      <c r="AU377" s="153"/>
      <c r="AV377" s="135"/>
      <c r="AW377" s="138"/>
      <c r="AX377" s="138"/>
      <c r="AY377" s="138"/>
      <c r="AZ377" s="138"/>
      <c r="BA377" s="138"/>
      <c r="BB377" s="138"/>
      <c r="BC377" s="138"/>
      <c r="BD377" s="138"/>
      <c r="BE377" s="138"/>
      <c r="BF377" s="138"/>
      <c r="BG377" s="138"/>
      <c r="BH377" s="138"/>
      <c r="BI377" s="138"/>
      <c r="BJ377" s="138"/>
      <c r="BK377" s="138"/>
      <c r="BL377" s="138"/>
      <c r="BM377" s="138"/>
      <c r="BN377" s="138"/>
      <c r="BO377" s="138"/>
      <c r="BP377" s="138"/>
      <c r="BQ377" s="138"/>
      <c r="BR377" s="138"/>
      <c r="BS377" s="138"/>
      <c r="BT377" s="138"/>
      <c r="BU377" s="138"/>
      <c r="BV377" s="138"/>
      <c r="BW377" s="138"/>
      <c r="BX377" s="138"/>
      <c r="BY377" s="138"/>
      <c r="BZ377" s="138"/>
      <c r="CA377" s="138"/>
      <c r="CB377" s="138"/>
      <c r="CC377" s="138"/>
      <c r="CD377" s="138"/>
      <c r="CE377" s="138"/>
      <c r="CF377" s="138"/>
      <c r="CG377" s="138"/>
      <c r="CH377" s="138"/>
      <c r="CI377" s="138"/>
      <c r="CJ377" s="138"/>
      <c r="CK377" s="138"/>
      <c r="CL377" s="138"/>
      <c r="CM377" s="138"/>
      <c r="CN377" s="138"/>
      <c r="CO377" s="138"/>
      <c r="CP377" s="138"/>
      <c r="CQ377" s="138"/>
      <c r="CR377" s="138"/>
      <c r="CS377" s="138"/>
      <c r="CT377" s="138"/>
      <c r="CU377" s="138"/>
      <c r="CV377" s="138"/>
      <c r="CW377" s="138"/>
      <c r="CX377" s="138"/>
      <c r="CY377" s="138"/>
      <c r="CZ377" s="138"/>
      <c r="DA377" s="138"/>
      <c r="DB377" s="138"/>
      <c r="DC377" s="138"/>
      <c r="DD377" s="138"/>
      <c r="DE377" s="138"/>
    </row>
    <row r="378" customFormat="false" ht="15.75" hidden="false" customHeight="true" outlineLevel="0" collapsed="false">
      <c r="A378" s="132"/>
      <c r="B378" s="132"/>
      <c r="C378" s="132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  <c r="AC378" s="153"/>
      <c r="AD378" s="153"/>
      <c r="AE378" s="153"/>
      <c r="AF378" s="153"/>
      <c r="AG378" s="153"/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35"/>
      <c r="AW378" s="138"/>
      <c r="AX378" s="138"/>
      <c r="AY378" s="138"/>
      <c r="AZ378" s="138"/>
      <c r="BA378" s="138"/>
      <c r="BB378" s="138"/>
      <c r="BC378" s="138"/>
      <c r="BD378" s="138"/>
      <c r="BE378" s="138"/>
      <c r="BF378" s="138"/>
      <c r="BG378" s="138"/>
      <c r="BH378" s="138"/>
      <c r="BI378" s="138"/>
      <c r="BJ378" s="138"/>
      <c r="BK378" s="138"/>
      <c r="BL378" s="138"/>
      <c r="BM378" s="138"/>
      <c r="BN378" s="138"/>
      <c r="BO378" s="138"/>
      <c r="BP378" s="138"/>
      <c r="BQ378" s="138"/>
      <c r="BR378" s="138"/>
      <c r="BS378" s="138"/>
      <c r="BT378" s="138"/>
      <c r="BU378" s="138"/>
      <c r="BV378" s="138"/>
      <c r="BW378" s="138"/>
      <c r="BX378" s="138"/>
      <c r="BY378" s="138"/>
      <c r="BZ378" s="138"/>
      <c r="CA378" s="138"/>
      <c r="CB378" s="138"/>
      <c r="CC378" s="138"/>
      <c r="CD378" s="138"/>
      <c r="CE378" s="138"/>
      <c r="CF378" s="138"/>
      <c r="CG378" s="138"/>
      <c r="CH378" s="138"/>
      <c r="CI378" s="138"/>
      <c r="CJ378" s="138"/>
      <c r="CK378" s="138"/>
      <c r="CL378" s="138"/>
      <c r="CM378" s="138"/>
      <c r="CN378" s="138"/>
      <c r="CO378" s="138"/>
      <c r="CP378" s="138"/>
      <c r="CQ378" s="138"/>
      <c r="CR378" s="138"/>
      <c r="CS378" s="138"/>
      <c r="CT378" s="138"/>
      <c r="CU378" s="138"/>
      <c r="CV378" s="138"/>
      <c r="CW378" s="138"/>
      <c r="CX378" s="138"/>
      <c r="CY378" s="138"/>
      <c r="CZ378" s="138"/>
      <c r="DA378" s="138"/>
      <c r="DB378" s="138"/>
      <c r="DC378" s="138"/>
      <c r="DD378" s="138"/>
      <c r="DE378" s="138"/>
    </row>
    <row r="379" customFormat="false" ht="15.75" hidden="false" customHeight="true" outlineLevel="0" collapsed="false">
      <c r="A379" s="132"/>
      <c r="B379" s="132"/>
      <c r="C379" s="132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  <c r="AC379" s="153"/>
      <c r="AD379" s="153"/>
      <c r="AE379" s="153"/>
      <c r="AF379" s="153"/>
      <c r="AG379" s="153"/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35"/>
      <c r="AW379" s="138"/>
      <c r="AX379" s="138"/>
      <c r="AY379" s="138"/>
      <c r="AZ379" s="138"/>
      <c r="BA379" s="138"/>
      <c r="BB379" s="138"/>
      <c r="BC379" s="138"/>
      <c r="BD379" s="138"/>
      <c r="BE379" s="138"/>
      <c r="BF379" s="138"/>
      <c r="BG379" s="138"/>
      <c r="BH379" s="138"/>
      <c r="BI379" s="138"/>
      <c r="BJ379" s="138"/>
      <c r="BK379" s="138"/>
      <c r="BL379" s="138"/>
      <c r="BM379" s="138"/>
      <c r="BN379" s="138"/>
      <c r="BO379" s="138"/>
      <c r="BP379" s="138"/>
      <c r="BQ379" s="138"/>
      <c r="BR379" s="138"/>
      <c r="BS379" s="138"/>
      <c r="BT379" s="138"/>
      <c r="BU379" s="138"/>
      <c r="BV379" s="138"/>
      <c r="BW379" s="138"/>
      <c r="BX379" s="138"/>
      <c r="BY379" s="138"/>
      <c r="BZ379" s="138"/>
      <c r="CA379" s="138"/>
      <c r="CB379" s="138"/>
      <c r="CC379" s="138"/>
      <c r="CD379" s="138"/>
      <c r="CE379" s="138"/>
      <c r="CF379" s="138"/>
      <c r="CG379" s="138"/>
      <c r="CH379" s="138"/>
      <c r="CI379" s="138"/>
      <c r="CJ379" s="138"/>
      <c r="CK379" s="138"/>
      <c r="CL379" s="138"/>
      <c r="CM379" s="138"/>
      <c r="CN379" s="138"/>
      <c r="CO379" s="138"/>
      <c r="CP379" s="138"/>
      <c r="CQ379" s="138"/>
      <c r="CR379" s="138"/>
      <c r="CS379" s="138"/>
      <c r="CT379" s="138"/>
      <c r="CU379" s="138"/>
      <c r="CV379" s="138"/>
      <c r="CW379" s="138"/>
      <c r="CX379" s="138"/>
      <c r="CY379" s="138"/>
      <c r="CZ379" s="138"/>
      <c r="DA379" s="138"/>
      <c r="DB379" s="138"/>
      <c r="DC379" s="138"/>
      <c r="DD379" s="138"/>
      <c r="DE379" s="138"/>
    </row>
    <row r="380" customFormat="false" ht="15.75" hidden="false" customHeight="true" outlineLevel="0" collapsed="false">
      <c r="A380" s="132"/>
      <c r="B380" s="132"/>
      <c r="C380" s="132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  <c r="AC380" s="153"/>
      <c r="AD380" s="153"/>
      <c r="AE380" s="153"/>
      <c r="AF380" s="153"/>
      <c r="AG380" s="153"/>
      <c r="AH380" s="153"/>
      <c r="AI380" s="153"/>
      <c r="AJ380" s="153"/>
      <c r="AK380" s="153"/>
      <c r="AL380" s="153"/>
      <c r="AM380" s="153"/>
      <c r="AN380" s="153"/>
      <c r="AO380" s="153"/>
      <c r="AP380" s="153"/>
      <c r="AQ380" s="153"/>
      <c r="AR380" s="153"/>
      <c r="AS380" s="153"/>
      <c r="AT380" s="153"/>
      <c r="AU380" s="153"/>
      <c r="AV380" s="135"/>
      <c r="AW380" s="138"/>
      <c r="AX380" s="138"/>
      <c r="AY380" s="138"/>
      <c r="AZ380" s="138"/>
      <c r="BA380" s="138"/>
      <c r="BB380" s="138"/>
      <c r="BC380" s="138"/>
      <c r="BD380" s="138"/>
      <c r="BE380" s="138"/>
      <c r="BF380" s="138"/>
      <c r="BG380" s="138"/>
      <c r="BH380" s="138"/>
      <c r="BI380" s="138"/>
      <c r="BJ380" s="138"/>
      <c r="BK380" s="138"/>
      <c r="BL380" s="138"/>
      <c r="BM380" s="138"/>
      <c r="BN380" s="138"/>
      <c r="BO380" s="138"/>
      <c r="BP380" s="138"/>
      <c r="BQ380" s="138"/>
      <c r="BR380" s="138"/>
      <c r="BS380" s="138"/>
      <c r="BT380" s="138"/>
      <c r="BU380" s="138"/>
      <c r="BV380" s="138"/>
      <c r="BW380" s="138"/>
      <c r="BX380" s="138"/>
      <c r="BY380" s="138"/>
      <c r="BZ380" s="138"/>
      <c r="CA380" s="138"/>
      <c r="CB380" s="138"/>
      <c r="CC380" s="138"/>
      <c r="CD380" s="138"/>
      <c r="CE380" s="138"/>
      <c r="CF380" s="138"/>
      <c r="CG380" s="138"/>
      <c r="CH380" s="138"/>
      <c r="CI380" s="138"/>
      <c r="CJ380" s="138"/>
      <c r="CK380" s="138"/>
      <c r="CL380" s="138"/>
      <c r="CM380" s="138"/>
      <c r="CN380" s="138"/>
      <c r="CO380" s="138"/>
      <c r="CP380" s="138"/>
      <c r="CQ380" s="138"/>
      <c r="CR380" s="138"/>
      <c r="CS380" s="138"/>
      <c r="CT380" s="138"/>
      <c r="CU380" s="138"/>
      <c r="CV380" s="138"/>
      <c r="CW380" s="138"/>
      <c r="CX380" s="138"/>
      <c r="CY380" s="138"/>
      <c r="CZ380" s="138"/>
      <c r="DA380" s="138"/>
      <c r="DB380" s="138"/>
      <c r="DC380" s="138"/>
      <c r="DD380" s="138"/>
      <c r="DE380" s="138"/>
    </row>
    <row r="381" customFormat="false" ht="15.75" hidden="false" customHeight="true" outlineLevel="0" collapsed="false">
      <c r="A381" s="132"/>
      <c r="B381" s="132"/>
      <c r="C381" s="132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  <c r="AC381" s="153"/>
      <c r="AD381" s="153"/>
      <c r="AE381" s="153"/>
      <c r="AF381" s="153"/>
      <c r="AG381" s="153"/>
      <c r="AH381" s="153"/>
      <c r="AI381" s="153"/>
      <c r="AJ381" s="153"/>
      <c r="AK381" s="153"/>
      <c r="AL381" s="153"/>
      <c r="AM381" s="153"/>
      <c r="AN381" s="153"/>
      <c r="AO381" s="153"/>
      <c r="AP381" s="153"/>
      <c r="AQ381" s="153"/>
      <c r="AR381" s="153"/>
      <c r="AS381" s="153"/>
      <c r="AT381" s="153"/>
      <c r="AU381" s="153"/>
      <c r="AV381" s="135"/>
      <c r="AW381" s="138"/>
      <c r="AX381" s="138"/>
      <c r="AY381" s="138"/>
      <c r="AZ381" s="138"/>
      <c r="BA381" s="138"/>
      <c r="BB381" s="138"/>
      <c r="BC381" s="138"/>
      <c r="BD381" s="138"/>
      <c r="BE381" s="138"/>
      <c r="BF381" s="138"/>
      <c r="BG381" s="138"/>
      <c r="BH381" s="138"/>
      <c r="BI381" s="138"/>
      <c r="BJ381" s="138"/>
      <c r="BK381" s="138"/>
      <c r="BL381" s="138"/>
      <c r="BM381" s="138"/>
      <c r="BN381" s="138"/>
      <c r="BO381" s="138"/>
      <c r="BP381" s="138"/>
      <c r="BQ381" s="138"/>
      <c r="BR381" s="138"/>
      <c r="BS381" s="138"/>
      <c r="BT381" s="138"/>
      <c r="BU381" s="138"/>
      <c r="BV381" s="138"/>
      <c r="BW381" s="138"/>
      <c r="BX381" s="138"/>
      <c r="BY381" s="138"/>
      <c r="BZ381" s="138"/>
      <c r="CA381" s="138"/>
      <c r="CB381" s="138"/>
      <c r="CC381" s="138"/>
      <c r="CD381" s="138"/>
      <c r="CE381" s="138"/>
      <c r="CF381" s="138"/>
      <c r="CG381" s="138"/>
      <c r="CH381" s="138"/>
      <c r="CI381" s="138"/>
      <c r="CJ381" s="138"/>
      <c r="CK381" s="138"/>
      <c r="CL381" s="138"/>
      <c r="CM381" s="138"/>
      <c r="CN381" s="138"/>
      <c r="CO381" s="138"/>
      <c r="CP381" s="138"/>
      <c r="CQ381" s="138"/>
      <c r="CR381" s="138"/>
      <c r="CS381" s="138"/>
      <c r="CT381" s="138"/>
      <c r="CU381" s="138"/>
      <c r="CV381" s="138"/>
      <c r="CW381" s="138"/>
      <c r="CX381" s="138"/>
      <c r="CY381" s="138"/>
      <c r="CZ381" s="138"/>
      <c r="DA381" s="138"/>
      <c r="DB381" s="138"/>
      <c r="DC381" s="138"/>
      <c r="DD381" s="138"/>
      <c r="DE381" s="138"/>
    </row>
    <row r="382" customFormat="false" ht="15.75" hidden="false" customHeight="true" outlineLevel="0" collapsed="false">
      <c r="A382" s="132"/>
      <c r="B382" s="132"/>
      <c r="C382" s="132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  <c r="AC382" s="153"/>
      <c r="AD382" s="153"/>
      <c r="AE382" s="153"/>
      <c r="AF382" s="153"/>
      <c r="AG382" s="153"/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  <c r="AU382" s="153"/>
      <c r="AV382" s="135"/>
      <c r="AW382" s="138"/>
      <c r="AX382" s="138"/>
      <c r="AY382" s="138"/>
      <c r="AZ382" s="138"/>
      <c r="BA382" s="138"/>
      <c r="BB382" s="138"/>
      <c r="BC382" s="138"/>
      <c r="BD382" s="138"/>
      <c r="BE382" s="138"/>
      <c r="BF382" s="138"/>
      <c r="BG382" s="138"/>
      <c r="BH382" s="138"/>
      <c r="BI382" s="138"/>
      <c r="BJ382" s="138"/>
      <c r="BK382" s="138"/>
      <c r="BL382" s="138"/>
      <c r="BM382" s="138"/>
      <c r="BN382" s="138"/>
      <c r="BO382" s="138"/>
      <c r="BP382" s="138"/>
      <c r="BQ382" s="138"/>
      <c r="BR382" s="138"/>
      <c r="BS382" s="138"/>
      <c r="BT382" s="138"/>
      <c r="BU382" s="138"/>
      <c r="BV382" s="138"/>
      <c r="BW382" s="138"/>
      <c r="BX382" s="138"/>
      <c r="BY382" s="138"/>
      <c r="BZ382" s="138"/>
      <c r="CA382" s="138"/>
      <c r="CB382" s="138"/>
      <c r="CC382" s="138"/>
      <c r="CD382" s="138"/>
      <c r="CE382" s="138"/>
      <c r="CF382" s="138"/>
      <c r="CG382" s="138"/>
      <c r="CH382" s="138"/>
      <c r="CI382" s="138"/>
      <c r="CJ382" s="138"/>
      <c r="CK382" s="138"/>
      <c r="CL382" s="138"/>
      <c r="CM382" s="138"/>
      <c r="CN382" s="138"/>
      <c r="CO382" s="138"/>
      <c r="CP382" s="138"/>
      <c r="CQ382" s="138"/>
      <c r="CR382" s="138"/>
      <c r="CS382" s="138"/>
      <c r="CT382" s="138"/>
      <c r="CU382" s="138"/>
      <c r="CV382" s="138"/>
      <c r="CW382" s="138"/>
      <c r="CX382" s="138"/>
      <c r="CY382" s="138"/>
      <c r="CZ382" s="138"/>
      <c r="DA382" s="138"/>
      <c r="DB382" s="138"/>
      <c r="DC382" s="138"/>
      <c r="DD382" s="138"/>
      <c r="DE382" s="138"/>
    </row>
    <row r="383" customFormat="false" ht="15.75" hidden="false" customHeight="true" outlineLevel="0" collapsed="false">
      <c r="A383" s="132"/>
      <c r="B383" s="132"/>
      <c r="C383" s="132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  <c r="AC383" s="153"/>
      <c r="AD383" s="153"/>
      <c r="AE383" s="153"/>
      <c r="AF383" s="153"/>
      <c r="AG383" s="153"/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  <c r="AV383" s="135"/>
      <c r="AW383" s="138"/>
      <c r="AX383" s="138"/>
      <c r="AY383" s="138"/>
      <c r="AZ383" s="138"/>
      <c r="BA383" s="138"/>
      <c r="BB383" s="138"/>
      <c r="BC383" s="138"/>
      <c r="BD383" s="138"/>
      <c r="BE383" s="138"/>
      <c r="BF383" s="138"/>
      <c r="BG383" s="138"/>
      <c r="BH383" s="138"/>
      <c r="BI383" s="138"/>
      <c r="BJ383" s="138"/>
      <c r="BK383" s="138"/>
      <c r="BL383" s="138"/>
      <c r="BM383" s="138"/>
      <c r="BN383" s="138"/>
      <c r="BO383" s="138"/>
      <c r="BP383" s="138"/>
      <c r="BQ383" s="138"/>
      <c r="BR383" s="138"/>
      <c r="BS383" s="138"/>
      <c r="BT383" s="138"/>
      <c r="BU383" s="138"/>
      <c r="BV383" s="138"/>
      <c r="BW383" s="138"/>
      <c r="BX383" s="138"/>
      <c r="BY383" s="138"/>
      <c r="BZ383" s="138"/>
      <c r="CA383" s="138"/>
      <c r="CB383" s="138"/>
      <c r="CC383" s="138"/>
      <c r="CD383" s="138"/>
      <c r="CE383" s="138"/>
      <c r="CF383" s="138"/>
      <c r="CG383" s="138"/>
      <c r="CH383" s="138"/>
      <c r="CI383" s="138"/>
      <c r="CJ383" s="138"/>
      <c r="CK383" s="138"/>
      <c r="CL383" s="138"/>
      <c r="CM383" s="138"/>
      <c r="CN383" s="138"/>
      <c r="CO383" s="138"/>
      <c r="CP383" s="138"/>
      <c r="CQ383" s="138"/>
      <c r="CR383" s="138"/>
      <c r="CS383" s="138"/>
      <c r="CT383" s="138"/>
      <c r="CU383" s="138"/>
      <c r="CV383" s="138"/>
      <c r="CW383" s="138"/>
      <c r="CX383" s="138"/>
      <c r="CY383" s="138"/>
      <c r="CZ383" s="138"/>
      <c r="DA383" s="138"/>
      <c r="DB383" s="138"/>
      <c r="DC383" s="138"/>
      <c r="DD383" s="138"/>
      <c r="DE383" s="138"/>
    </row>
    <row r="384" customFormat="false" ht="15.75" hidden="false" customHeight="true" outlineLevel="0" collapsed="false">
      <c r="A384" s="132"/>
      <c r="B384" s="132"/>
      <c r="C384" s="132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35"/>
      <c r="AW384" s="138"/>
      <c r="AX384" s="138"/>
      <c r="AY384" s="138"/>
      <c r="AZ384" s="138"/>
      <c r="BA384" s="138"/>
      <c r="BB384" s="138"/>
      <c r="BC384" s="138"/>
      <c r="BD384" s="138"/>
      <c r="BE384" s="138"/>
      <c r="BF384" s="138"/>
      <c r="BG384" s="138"/>
      <c r="BH384" s="138"/>
      <c r="BI384" s="138"/>
      <c r="BJ384" s="138"/>
      <c r="BK384" s="138"/>
      <c r="BL384" s="138"/>
      <c r="BM384" s="138"/>
      <c r="BN384" s="138"/>
      <c r="BO384" s="138"/>
      <c r="BP384" s="138"/>
      <c r="BQ384" s="138"/>
      <c r="BR384" s="138"/>
      <c r="BS384" s="138"/>
      <c r="BT384" s="138"/>
      <c r="BU384" s="138"/>
      <c r="BV384" s="138"/>
      <c r="BW384" s="138"/>
      <c r="BX384" s="138"/>
      <c r="BY384" s="138"/>
      <c r="BZ384" s="138"/>
      <c r="CA384" s="138"/>
      <c r="CB384" s="138"/>
      <c r="CC384" s="138"/>
      <c r="CD384" s="138"/>
      <c r="CE384" s="138"/>
      <c r="CF384" s="138"/>
      <c r="CG384" s="138"/>
      <c r="CH384" s="138"/>
      <c r="CI384" s="138"/>
      <c r="CJ384" s="138"/>
      <c r="CK384" s="138"/>
      <c r="CL384" s="138"/>
      <c r="CM384" s="138"/>
      <c r="CN384" s="138"/>
      <c r="CO384" s="138"/>
      <c r="CP384" s="138"/>
      <c r="CQ384" s="138"/>
      <c r="CR384" s="138"/>
      <c r="CS384" s="138"/>
      <c r="CT384" s="138"/>
      <c r="CU384" s="138"/>
      <c r="CV384" s="138"/>
      <c r="CW384" s="138"/>
      <c r="CX384" s="138"/>
      <c r="CY384" s="138"/>
      <c r="CZ384" s="138"/>
      <c r="DA384" s="138"/>
      <c r="DB384" s="138"/>
      <c r="DC384" s="138"/>
      <c r="DD384" s="138"/>
      <c r="DE384" s="138"/>
    </row>
    <row r="385" customFormat="false" ht="15.75" hidden="false" customHeight="true" outlineLevel="0" collapsed="false">
      <c r="A385" s="132"/>
      <c r="B385" s="132"/>
      <c r="C385" s="132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35"/>
      <c r="AW385" s="138"/>
      <c r="AX385" s="138"/>
      <c r="AY385" s="138"/>
      <c r="AZ385" s="138"/>
      <c r="BA385" s="138"/>
      <c r="BB385" s="138"/>
      <c r="BC385" s="138"/>
      <c r="BD385" s="138"/>
      <c r="BE385" s="138"/>
      <c r="BF385" s="138"/>
      <c r="BG385" s="138"/>
      <c r="BH385" s="138"/>
      <c r="BI385" s="138"/>
      <c r="BJ385" s="138"/>
      <c r="BK385" s="138"/>
      <c r="BL385" s="138"/>
      <c r="BM385" s="138"/>
      <c r="BN385" s="138"/>
      <c r="BO385" s="138"/>
      <c r="BP385" s="138"/>
      <c r="BQ385" s="138"/>
      <c r="BR385" s="138"/>
      <c r="BS385" s="138"/>
      <c r="BT385" s="138"/>
      <c r="BU385" s="138"/>
      <c r="BV385" s="138"/>
      <c r="BW385" s="138"/>
      <c r="BX385" s="138"/>
      <c r="BY385" s="138"/>
      <c r="BZ385" s="138"/>
      <c r="CA385" s="138"/>
      <c r="CB385" s="138"/>
      <c r="CC385" s="138"/>
      <c r="CD385" s="138"/>
      <c r="CE385" s="138"/>
      <c r="CF385" s="138"/>
      <c r="CG385" s="138"/>
      <c r="CH385" s="138"/>
      <c r="CI385" s="138"/>
      <c r="CJ385" s="138"/>
      <c r="CK385" s="138"/>
      <c r="CL385" s="138"/>
      <c r="CM385" s="138"/>
      <c r="CN385" s="138"/>
      <c r="CO385" s="138"/>
      <c r="CP385" s="138"/>
      <c r="CQ385" s="138"/>
      <c r="CR385" s="138"/>
      <c r="CS385" s="138"/>
      <c r="CT385" s="138"/>
      <c r="CU385" s="138"/>
      <c r="CV385" s="138"/>
      <c r="CW385" s="138"/>
      <c r="CX385" s="138"/>
      <c r="CY385" s="138"/>
      <c r="CZ385" s="138"/>
      <c r="DA385" s="138"/>
      <c r="DB385" s="138"/>
      <c r="DC385" s="138"/>
      <c r="DD385" s="138"/>
      <c r="DE385" s="138"/>
    </row>
    <row r="386" customFormat="false" ht="15.75" hidden="false" customHeight="true" outlineLevel="0" collapsed="false">
      <c r="A386" s="132"/>
      <c r="B386" s="132"/>
      <c r="C386" s="132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35"/>
      <c r="AW386" s="138"/>
      <c r="AX386" s="138"/>
      <c r="AY386" s="138"/>
      <c r="AZ386" s="138"/>
      <c r="BA386" s="138"/>
      <c r="BB386" s="138"/>
      <c r="BC386" s="138"/>
      <c r="BD386" s="138"/>
      <c r="BE386" s="138"/>
      <c r="BF386" s="138"/>
      <c r="BG386" s="138"/>
      <c r="BH386" s="138"/>
      <c r="BI386" s="138"/>
      <c r="BJ386" s="138"/>
      <c r="BK386" s="138"/>
      <c r="BL386" s="138"/>
      <c r="BM386" s="138"/>
      <c r="BN386" s="138"/>
      <c r="BO386" s="138"/>
      <c r="BP386" s="138"/>
      <c r="BQ386" s="138"/>
      <c r="BR386" s="138"/>
      <c r="BS386" s="138"/>
      <c r="BT386" s="138"/>
      <c r="BU386" s="138"/>
      <c r="BV386" s="138"/>
      <c r="BW386" s="138"/>
      <c r="BX386" s="138"/>
      <c r="BY386" s="138"/>
      <c r="BZ386" s="138"/>
      <c r="CA386" s="138"/>
      <c r="CB386" s="138"/>
      <c r="CC386" s="138"/>
      <c r="CD386" s="138"/>
      <c r="CE386" s="138"/>
      <c r="CF386" s="138"/>
      <c r="CG386" s="138"/>
      <c r="CH386" s="138"/>
      <c r="CI386" s="138"/>
      <c r="CJ386" s="138"/>
      <c r="CK386" s="138"/>
      <c r="CL386" s="138"/>
      <c r="CM386" s="138"/>
      <c r="CN386" s="138"/>
      <c r="CO386" s="138"/>
      <c r="CP386" s="138"/>
      <c r="CQ386" s="138"/>
      <c r="CR386" s="138"/>
      <c r="CS386" s="138"/>
      <c r="CT386" s="138"/>
      <c r="CU386" s="138"/>
      <c r="CV386" s="138"/>
      <c r="CW386" s="138"/>
      <c r="CX386" s="138"/>
      <c r="CY386" s="138"/>
      <c r="CZ386" s="138"/>
      <c r="DA386" s="138"/>
      <c r="DB386" s="138"/>
      <c r="DC386" s="138"/>
      <c r="DD386" s="138"/>
      <c r="DE386" s="138"/>
    </row>
    <row r="387" customFormat="false" ht="15.75" hidden="false" customHeight="true" outlineLevel="0" collapsed="false">
      <c r="A387" s="132"/>
      <c r="B387" s="132"/>
      <c r="C387" s="132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35"/>
      <c r="AW387" s="138"/>
      <c r="AX387" s="138"/>
      <c r="AY387" s="138"/>
      <c r="AZ387" s="138"/>
      <c r="BA387" s="138"/>
      <c r="BB387" s="138"/>
      <c r="BC387" s="138"/>
      <c r="BD387" s="138"/>
      <c r="BE387" s="138"/>
      <c r="BF387" s="138"/>
      <c r="BG387" s="138"/>
      <c r="BH387" s="138"/>
      <c r="BI387" s="138"/>
      <c r="BJ387" s="138"/>
      <c r="BK387" s="138"/>
      <c r="BL387" s="138"/>
      <c r="BM387" s="138"/>
      <c r="BN387" s="138"/>
      <c r="BO387" s="138"/>
      <c r="BP387" s="138"/>
      <c r="BQ387" s="138"/>
      <c r="BR387" s="138"/>
      <c r="BS387" s="138"/>
      <c r="BT387" s="138"/>
      <c r="BU387" s="138"/>
      <c r="BV387" s="138"/>
      <c r="BW387" s="138"/>
      <c r="BX387" s="138"/>
      <c r="BY387" s="138"/>
      <c r="BZ387" s="138"/>
      <c r="CA387" s="138"/>
      <c r="CB387" s="138"/>
      <c r="CC387" s="138"/>
      <c r="CD387" s="138"/>
      <c r="CE387" s="138"/>
      <c r="CF387" s="138"/>
      <c r="CG387" s="138"/>
      <c r="CH387" s="138"/>
      <c r="CI387" s="138"/>
      <c r="CJ387" s="138"/>
      <c r="CK387" s="138"/>
      <c r="CL387" s="138"/>
      <c r="CM387" s="138"/>
      <c r="CN387" s="138"/>
      <c r="CO387" s="138"/>
      <c r="CP387" s="138"/>
      <c r="CQ387" s="138"/>
      <c r="CR387" s="138"/>
      <c r="CS387" s="138"/>
      <c r="CT387" s="138"/>
      <c r="CU387" s="138"/>
      <c r="CV387" s="138"/>
      <c r="CW387" s="138"/>
      <c r="CX387" s="138"/>
      <c r="CY387" s="138"/>
      <c r="CZ387" s="138"/>
      <c r="DA387" s="138"/>
      <c r="DB387" s="138"/>
      <c r="DC387" s="138"/>
      <c r="DD387" s="138"/>
      <c r="DE387" s="138"/>
    </row>
    <row r="388" customFormat="false" ht="15.75" hidden="false" customHeight="true" outlineLevel="0" collapsed="false">
      <c r="A388" s="132"/>
      <c r="B388" s="132"/>
      <c r="C388" s="132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35"/>
      <c r="AW388" s="138"/>
      <c r="AX388" s="138"/>
      <c r="AY388" s="138"/>
      <c r="AZ388" s="138"/>
      <c r="BA388" s="138"/>
      <c r="BB388" s="138"/>
      <c r="BC388" s="138"/>
      <c r="BD388" s="138"/>
      <c r="BE388" s="138"/>
      <c r="BF388" s="138"/>
      <c r="BG388" s="138"/>
      <c r="BH388" s="138"/>
      <c r="BI388" s="138"/>
      <c r="BJ388" s="138"/>
      <c r="BK388" s="138"/>
      <c r="BL388" s="138"/>
      <c r="BM388" s="138"/>
      <c r="BN388" s="138"/>
      <c r="BO388" s="138"/>
      <c r="BP388" s="138"/>
      <c r="BQ388" s="138"/>
      <c r="BR388" s="138"/>
      <c r="BS388" s="138"/>
      <c r="BT388" s="138"/>
      <c r="BU388" s="138"/>
      <c r="BV388" s="138"/>
      <c r="BW388" s="138"/>
      <c r="BX388" s="138"/>
      <c r="BY388" s="138"/>
      <c r="BZ388" s="138"/>
      <c r="CA388" s="138"/>
      <c r="CB388" s="138"/>
      <c r="CC388" s="138"/>
      <c r="CD388" s="138"/>
      <c r="CE388" s="138"/>
      <c r="CF388" s="138"/>
      <c r="CG388" s="138"/>
      <c r="CH388" s="138"/>
      <c r="CI388" s="138"/>
      <c r="CJ388" s="138"/>
      <c r="CK388" s="138"/>
      <c r="CL388" s="138"/>
      <c r="CM388" s="138"/>
      <c r="CN388" s="138"/>
      <c r="CO388" s="138"/>
      <c r="CP388" s="138"/>
      <c r="CQ388" s="138"/>
      <c r="CR388" s="138"/>
      <c r="CS388" s="138"/>
      <c r="CT388" s="138"/>
      <c r="CU388" s="138"/>
      <c r="CV388" s="138"/>
      <c r="CW388" s="138"/>
      <c r="CX388" s="138"/>
      <c r="CY388" s="138"/>
      <c r="CZ388" s="138"/>
      <c r="DA388" s="138"/>
      <c r="DB388" s="138"/>
      <c r="DC388" s="138"/>
      <c r="DD388" s="138"/>
      <c r="DE388" s="138"/>
    </row>
    <row r="389" customFormat="false" ht="15.75" hidden="false" customHeight="true" outlineLevel="0" collapsed="false">
      <c r="A389" s="132"/>
      <c r="B389" s="132"/>
      <c r="C389" s="132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35"/>
      <c r="AW389" s="138"/>
      <c r="AX389" s="138"/>
      <c r="AY389" s="138"/>
      <c r="AZ389" s="138"/>
      <c r="BA389" s="138"/>
      <c r="BB389" s="138"/>
      <c r="BC389" s="138"/>
      <c r="BD389" s="138"/>
      <c r="BE389" s="138"/>
      <c r="BF389" s="138"/>
      <c r="BG389" s="138"/>
      <c r="BH389" s="138"/>
      <c r="BI389" s="138"/>
      <c r="BJ389" s="138"/>
      <c r="BK389" s="138"/>
      <c r="BL389" s="138"/>
      <c r="BM389" s="138"/>
      <c r="BN389" s="138"/>
      <c r="BO389" s="138"/>
      <c r="BP389" s="138"/>
      <c r="BQ389" s="138"/>
      <c r="BR389" s="138"/>
      <c r="BS389" s="138"/>
      <c r="BT389" s="138"/>
      <c r="BU389" s="138"/>
      <c r="BV389" s="138"/>
      <c r="BW389" s="138"/>
      <c r="BX389" s="138"/>
      <c r="BY389" s="138"/>
      <c r="BZ389" s="138"/>
      <c r="CA389" s="138"/>
      <c r="CB389" s="138"/>
      <c r="CC389" s="138"/>
      <c r="CD389" s="138"/>
      <c r="CE389" s="138"/>
      <c r="CF389" s="138"/>
      <c r="CG389" s="138"/>
      <c r="CH389" s="138"/>
      <c r="CI389" s="138"/>
      <c r="CJ389" s="138"/>
      <c r="CK389" s="138"/>
      <c r="CL389" s="138"/>
      <c r="CM389" s="138"/>
      <c r="CN389" s="138"/>
      <c r="CO389" s="138"/>
      <c r="CP389" s="138"/>
      <c r="CQ389" s="138"/>
      <c r="CR389" s="138"/>
      <c r="CS389" s="138"/>
      <c r="CT389" s="138"/>
      <c r="CU389" s="138"/>
      <c r="CV389" s="138"/>
      <c r="CW389" s="138"/>
      <c r="CX389" s="138"/>
      <c r="CY389" s="138"/>
      <c r="CZ389" s="138"/>
      <c r="DA389" s="138"/>
      <c r="DB389" s="138"/>
      <c r="DC389" s="138"/>
      <c r="DD389" s="138"/>
      <c r="DE389" s="138"/>
    </row>
    <row r="390" customFormat="false" ht="15.75" hidden="false" customHeight="true" outlineLevel="0" collapsed="false">
      <c r="A390" s="132"/>
      <c r="B390" s="132"/>
      <c r="C390" s="132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35"/>
      <c r="AW390" s="138"/>
      <c r="AX390" s="138"/>
      <c r="AY390" s="138"/>
      <c r="AZ390" s="138"/>
      <c r="BA390" s="138"/>
      <c r="BB390" s="138"/>
      <c r="BC390" s="138"/>
      <c r="BD390" s="138"/>
      <c r="BE390" s="138"/>
      <c r="BF390" s="138"/>
      <c r="BG390" s="138"/>
      <c r="BH390" s="138"/>
      <c r="BI390" s="138"/>
      <c r="BJ390" s="138"/>
      <c r="BK390" s="138"/>
      <c r="BL390" s="138"/>
      <c r="BM390" s="138"/>
      <c r="BN390" s="138"/>
      <c r="BO390" s="138"/>
      <c r="BP390" s="138"/>
      <c r="BQ390" s="138"/>
      <c r="BR390" s="138"/>
      <c r="BS390" s="138"/>
      <c r="BT390" s="138"/>
      <c r="BU390" s="138"/>
      <c r="BV390" s="138"/>
      <c r="BW390" s="138"/>
      <c r="BX390" s="138"/>
      <c r="BY390" s="138"/>
      <c r="BZ390" s="138"/>
      <c r="CA390" s="138"/>
      <c r="CB390" s="138"/>
      <c r="CC390" s="138"/>
      <c r="CD390" s="138"/>
      <c r="CE390" s="138"/>
      <c r="CF390" s="138"/>
      <c r="CG390" s="138"/>
      <c r="CH390" s="138"/>
      <c r="CI390" s="138"/>
      <c r="CJ390" s="138"/>
      <c r="CK390" s="138"/>
      <c r="CL390" s="138"/>
      <c r="CM390" s="138"/>
      <c r="CN390" s="138"/>
      <c r="CO390" s="138"/>
      <c r="CP390" s="138"/>
      <c r="CQ390" s="138"/>
      <c r="CR390" s="138"/>
      <c r="CS390" s="138"/>
      <c r="CT390" s="138"/>
      <c r="CU390" s="138"/>
      <c r="CV390" s="138"/>
      <c r="CW390" s="138"/>
      <c r="CX390" s="138"/>
      <c r="CY390" s="138"/>
      <c r="CZ390" s="138"/>
      <c r="DA390" s="138"/>
      <c r="DB390" s="138"/>
      <c r="DC390" s="138"/>
      <c r="DD390" s="138"/>
      <c r="DE390" s="138"/>
    </row>
    <row r="391" customFormat="false" ht="15.75" hidden="false" customHeight="true" outlineLevel="0" collapsed="false">
      <c r="A391" s="132"/>
      <c r="B391" s="132"/>
      <c r="C391" s="132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35"/>
      <c r="AW391" s="138"/>
      <c r="AX391" s="138"/>
      <c r="AY391" s="138"/>
      <c r="AZ391" s="138"/>
      <c r="BA391" s="138"/>
      <c r="BB391" s="138"/>
      <c r="BC391" s="138"/>
      <c r="BD391" s="138"/>
      <c r="BE391" s="138"/>
      <c r="BF391" s="138"/>
      <c r="BG391" s="138"/>
      <c r="BH391" s="138"/>
      <c r="BI391" s="138"/>
      <c r="BJ391" s="138"/>
      <c r="BK391" s="138"/>
      <c r="BL391" s="138"/>
      <c r="BM391" s="138"/>
      <c r="BN391" s="138"/>
      <c r="BO391" s="138"/>
      <c r="BP391" s="138"/>
      <c r="BQ391" s="138"/>
      <c r="BR391" s="138"/>
      <c r="BS391" s="138"/>
      <c r="BT391" s="138"/>
      <c r="BU391" s="138"/>
      <c r="BV391" s="138"/>
      <c r="BW391" s="138"/>
      <c r="BX391" s="138"/>
      <c r="BY391" s="138"/>
      <c r="BZ391" s="138"/>
      <c r="CA391" s="138"/>
      <c r="CB391" s="138"/>
      <c r="CC391" s="138"/>
      <c r="CD391" s="138"/>
      <c r="CE391" s="138"/>
      <c r="CF391" s="138"/>
      <c r="CG391" s="138"/>
      <c r="CH391" s="138"/>
      <c r="CI391" s="138"/>
      <c r="CJ391" s="138"/>
      <c r="CK391" s="138"/>
      <c r="CL391" s="138"/>
      <c r="CM391" s="138"/>
      <c r="CN391" s="138"/>
      <c r="CO391" s="138"/>
      <c r="CP391" s="138"/>
      <c r="CQ391" s="138"/>
      <c r="CR391" s="138"/>
      <c r="CS391" s="138"/>
      <c r="CT391" s="138"/>
      <c r="CU391" s="138"/>
      <c r="CV391" s="138"/>
      <c r="CW391" s="138"/>
      <c r="CX391" s="138"/>
      <c r="CY391" s="138"/>
      <c r="CZ391" s="138"/>
      <c r="DA391" s="138"/>
      <c r="DB391" s="138"/>
      <c r="DC391" s="138"/>
      <c r="DD391" s="138"/>
      <c r="DE391" s="138"/>
    </row>
    <row r="392" customFormat="false" ht="15.75" hidden="false" customHeight="true" outlineLevel="0" collapsed="false">
      <c r="A392" s="132"/>
      <c r="B392" s="132"/>
      <c r="C392" s="132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35"/>
      <c r="AW392" s="138"/>
      <c r="AX392" s="138"/>
      <c r="AY392" s="138"/>
      <c r="AZ392" s="138"/>
      <c r="BA392" s="138"/>
      <c r="BB392" s="138"/>
      <c r="BC392" s="138"/>
      <c r="BD392" s="138"/>
      <c r="BE392" s="138"/>
      <c r="BF392" s="138"/>
      <c r="BG392" s="138"/>
      <c r="BH392" s="138"/>
      <c r="BI392" s="138"/>
      <c r="BJ392" s="138"/>
      <c r="BK392" s="138"/>
      <c r="BL392" s="138"/>
      <c r="BM392" s="138"/>
      <c r="BN392" s="138"/>
      <c r="BO392" s="138"/>
      <c r="BP392" s="138"/>
      <c r="BQ392" s="138"/>
      <c r="BR392" s="138"/>
      <c r="BS392" s="138"/>
      <c r="BT392" s="138"/>
      <c r="BU392" s="138"/>
      <c r="BV392" s="138"/>
      <c r="BW392" s="138"/>
      <c r="BX392" s="138"/>
      <c r="BY392" s="138"/>
      <c r="BZ392" s="138"/>
      <c r="CA392" s="138"/>
      <c r="CB392" s="138"/>
      <c r="CC392" s="138"/>
      <c r="CD392" s="138"/>
      <c r="CE392" s="138"/>
      <c r="CF392" s="138"/>
      <c r="CG392" s="138"/>
      <c r="CH392" s="138"/>
      <c r="CI392" s="138"/>
      <c r="CJ392" s="138"/>
      <c r="CK392" s="138"/>
      <c r="CL392" s="138"/>
      <c r="CM392" s="138"/>
      <c r="CN392" s="138"/>
      <c r="CO392" s="138"/>
      <c r="CP392" s="138"/>
      <c r="CQ392" s="138"/>
      <c r="CR392" s="138"/>
      <c r="CS392" s="138"/>
      <c r="CT392" s="138"/>
      <c r="CU392" s="138"/>
      <c r="CV392" s="138"/>
      <c r="CW392" s="138"/>
      <c r="CX392" s="138"/>
      <c r="CY392" s="138"/>
      <c r="CZ392" s="138"/>
      <c r="DA392" s="138"/>
      <c r="DB392" s="138"/>
      <c r="DC392" s="138"/>
      <c r="DD392" s="138"/>
      <c r="DE392" s="138"/>
    </row>
    <row r="393" customFormat="false" ht="15.75" hidden="false" customHeight="true" outlineLevel="0" collapsed="false">
      <c r="A393" s="132"/>
      <c r="B393" s="132"/>
      <c r="C393" s="132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35"/>
      <c r="AW393" s="138"/>
      <c r="AX393" s="138"/>
      <c r="AY393" s="138"/>
      <c r="AZ393" s="138"/>
      <c r="BA393" s="138"/>
      <c r="BB393" s="138"/>
      <c r="BC393" s="138"/>
      <c r="BD393" s="138"/>
      <c r="BE393" s="138"/>
      <c r="BF393" s="138"/>
      <c r="BG393" s="138"/>
      <c r="BH393" s="138"/>
      <c r="BI393" s="138"/>
      <c r="BJ393" s="138"/>
      <c r="BK393" s="138"/>
      <c r="BL393" s="138"/>
      <c r="BM393" s="138"/>
      <c r="BN393" s="138"/>
      <c r="BO393" s="138"/>
      <c r="BP393" s="138"/>
      <c r="BQ393" s="138"/>
      <c r="BR393" s="138"/>
      <c r="BS393" s="138"/>
      <c r="BT393" s="138"/>
      <c r="BU393" s="138"/>
      <c r="BV393" s="138"/>
      <c r="BW393" s="138"/>
      <c r="BX393" s="138"/>
      <c r="BY393" s="138"/>
      <c r="BZ393" s="138"/>
      <c r="CA393" s="138"/>
      <c r="CB393" s="138"/>
      <c r="CC393" s="138"/>
      <c r="CD393" s="138"/>
      <c r="CE393" s="138"/>
      <c r="CF393" s="138"/>
      <c r="CG393" s="138"/>
      <c r="CH393" s="138"/>
      <c r="CI393" s="138"/>
      <c r="CJ393" s="138"/>
      <c r="CK393" s="138"/>
      <c r="CL393" s="138"/>
      <c r="CM393" s="138"/>
      <c r="CN393" s="138"/>
      <c r="CO393" s="138"/>
      <c r="CP393" s="138"/>
      <c r="CQ393" s="138"/>
      <c r="CR393" s="138"/>
      <c r="CS393" s="138"/>
      <c r="CT393" s="138"/>
      <c r="CU393" s="138"/>
      <c r="CV393" s="138"/>
      <c r="CW393" s="138"/>
      <c r="CX393" s="138"/>
      <c r="CY393" s="138"/>
      <c r="CZ393" s="138"/>
      <c r="DA393" s="138"/>
      <c r="DB393" s="138"/>
      <c r="DC393" s="138"/>
      <c r="DD393" s="138"/>
      <c r="DE393" s="138"/>
    </row>
    <row r="394" customFormat="false" ht="15.75" hidden="false" customHeight="true" outlineLevel="0" collapsed="false">
      <c r="A394" s="132"/>
      <c r="B394" s="132"/>
      <c r="C394" s="132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35"/>
      <c r="AW394" s="138"/>
      <c r="AX394" s="138"/>
      <c r="AY394" s="138"/>
      <c r="AZ394" s="138"/>
      <c r="BA394" s="138"/>
      <c r="BB394" s="138"/>
      <c r="BC394" s="138"/>
      <c r="BD394" s="138"/>
      <c r="BE394" s="138"/>
      <c r="BF394" s="138"/>
      <c r="BG394" s="138"/>
      <c r="BH394" s="138"/>
      <c r="BI394" s="138"/>
      <c r="BJ394" s="138"/>
      <c r="BK394" s="138"/>
      <c r="BL394" s="138"/>
      <c r="BM394" s="138"/>
      <c r="BN394" s="138"/>
      <c r="BO394" s="138"/>
      <c r="BP394" s="138"/>
      <c r="BQ394" s="138"/>
      <c r="BR394" s="138"/>
      <c r="BS394" s="138"/>
      <c r="BT394" s="138"/>
      <c r="BU394" s="138"/>
      <c r="BV394" s="138"/>
      <c r="BW394" s="138"/>
      <c r="BX394" s="138"/>
      <c r="BY394" s="138"/>
      <c r="BZ394" s="138"/>
      <c r="CA394" s="138"/>
      <c r="CB394" s="138"/>
      <c r="CC394" s="138"/>
      <c r="CD394" s="138"/>
      <c r="CE394" s="138"/>
      <c r="CF394" s="138"/>
      <c r="CG394" s="138"/>
      <c r="CH394" s="138"/>
      <c r="CI394" s="138"/>
      <c r="CJ394" s="138"/>
      <c r="CK394" s="138"/>
      <c r="CL394" s="138"/>
      <c r="CM394" s="138"/>
      <c r="CN394" s="138"/>
      <c r="CO394" s="138"/>
      <c r="CP394" s="138"/>
      <c r="CQ394" s="138"/>
      <c r="CR394" s="138"/>
      <c r="CS394" s="138"/>
      <c r="CT394" s="138"/>
      <c r="CU394" s="138"/>
      <c r="CV394" s="138"/>
      <c r="CW394" s="138"/>
      <c r="CX394" s="138"/>
      <c r="CY394" s="138"/>
      <c r="CZ394" s="138"/>
      <c r="DA394" s="138"/>
      <c r="DB394" s="138"/>
      <c r="DC394" s="138"/>
      <c r="DD394" s="138"/>
      <c r="DE394" s="138"/>
    </row>
    <row r="395" customFormat="false" ht="15.75" hidden="false" customHeight="true" outlineLevel="0" collapsed="false">
      <c r="A395" s="132"/>
      <c r="B395" s="132"/>
      <c r="C395" s="132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35"/>
      <c r="AW395" s="138"/>
      <c r="AX395" s="138"/>
      <c r="AY395" s="138"/>
      <c r="AZ395" s="138"/>
      <c r="BA395" s="138"/>
      <c r="BB395" s="138"/>
      <c r="BC395" s="138"/>
      <c r="BD395" s="138"/>
      <c r="BE395" s="138"/>
      <c r="BF395" s="138"/>
      <c r="BG395" s="138"/>
      <c r="BH395" s="138"/>
      <c r="BI395" s="138"/>
      <c r="BJ395" s="138"/>
      <c r="BK395" s="138"/>
      <c r="BL395" s="138"/>
      <c r="BM395" s="138"/>
      <c r="BN395" s="138"/>
      <c r="BO395" s="138"/>
      <c r="BP395" s="138"/>
      <c r="BQ395" s="138"/>
      <c r="BR395" s="138"/>
      <c r="BS395" s="138"/>
      <c r="BT395" s="138"/>
      <c r="BU395" s="138"/>
      <c r="BV395" s="138"/>
      <c r="BW395" s="138"/>
      <c r="BX395" s="138"/>
      <c r="BY395" s="138"/>
      <c r="BZ395" s="138"/>
      <c r="CA395" s="138"/>
      <c r="CB395" s="138"/>
      <c r="CC395" s="138"/>
      <c r="CD395" s="138"/>
      <c r="CE395" s="138"/>
      <c r="CF395" s="138"/>
      <c r="CG395" s="138"/>
      <c r="CH395" s="138"/>
      <c r="CI395" s="138"/>
      <c r="CJ395" s="138"/>
      <c r="CK395" s="138"/>
      <c r="CL395" s="138"/>
      <c r="CM395" s="138"/>
      <c r="CN395" s="138"/>
      <c r="CO395" s="138"/>
      <c r="CP395" s="138"/>
      <c r="CQ395" s="138"/>
      <c r="CR395" s="138"/>
      <c r="CS395" s="138"/>
      <c r="CT395" s="138"/>
      <c r="CU395" s="138"/>
      <c r="CV395" s="138"/>
      <c r="CW395" s="138"/>
      <c r="CX395" s="138"/>
      <c r="CY395" s="138"/>
      <c r="CZ395" s="138"/>
      <c r="DA395" s="138"/>
      <c r="DB395" s="138"/>
      <c r="DC395" s="138"/>
      <c r="DD395" s="138"/>
      <c r="DE395" s="138"/>
    </row>
    <row r="396" customFormat="false" ht="15.75" hidden="false" customHeight="true" outlineLevel="0" collapsed="false">
      <c r="A396" s="132"/>
      <c r="B396" s="132"/>
      <c r="C396" s="132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35"/>
      <c r="AW396" s="138"/>
      <c r="AX396" s="138"/>
      <c r="AY396" s="138"/>
      <c r="AZ396" s="138"/>
      <c r="BA396" s="138"/>
      <c r="BB396" s="138"/>
      <c r="BC396" s="138"/>
      <c r="BD396" s="138"/>
      <c r="BE396" s="138"/>
      <c r="BF396" s="138"/>
      <c r="BG396" s="138"/>
      <c r="BH396" s="138"/>
      <c r="BI396" s="138"/>
      <c r="BJ396" s="138"/>
      <c r="BK396" s="138"/>
      <c r="BL396" s="138"/>
      <c r="BM396" s="138"/>
      <c r="BN396" s="138"/>
      <c r="BO396" s="138"/>
      <c r="BP396" s="138"/>
      <c r="BQ396" s="138"/>
      <c r="BR396" s="138"/>
      <c r="BS396" s="138"/>
      <c r="BT396" s="138"/>
      <c r="BU396" s="138"/>
      <c r="BV396" s="138"/>
      <c r="BW396" s="138"/>
      <c r="BX396" s="138"/>
      <c r="BY396" s="138"/>
      <c r="BZ396" s="138"/>
      <c r="CA396" s="138"/>
      <c r="CB396" s="138"/>
      <c r="CC396" s="138"/>
      <c r="CD396" s="138"/>
      <c r="CE396" s="138"/>
      <c r="CF396" s="138"/>
      <c r="CG396" s="138"/>
      <c r="CH396" s="138"/>
      <c r="CI396" s="138"/>
      <c r="CJ396" s="138"/>
      <c r="CK396" s="138"/>
      <c r="CL396" s="138"/>
      <c r="CM396" s="138"/>
      <c r="CN396" s="138"/>
      <c r="CO396" s="138"/>
      <c r="CP396" s="138"/>
      <c r="CQ396" s="138"/>
      <c r="CR396" s="138"/>
      <c r="CS396" s="138"/>
      <c r="CT396" s="138"/>
      <c r="CU396" s="138"/>
      <c r="CV396" s="138"/>
      <c r="CW396" s="138"/>
      <c r="CX396" s="138"/>
      <c r="CY396" s="138"/>
      <c r="CZ396" s="138"/>
      <c r="DA396" s="138"/>
      <c r="DB396" s="138"/>
      <c r="DC396" s="138"/>
      <c r="DD396" s="138"/>
      <c r="DE396" s="138"/>
    </row>
    <row r="397" customFormat="false" ht="15.75" hidden="false" customHeight="true" outlineLevel="0" collapsed="false">
      <c r="A397" s="132"/>
      <c r="B397" s="132"/>
      <c r="C397" s="132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35"/>
      <c r="AW397" s="138"/>
      <c r="AX397" s="138"/>
      <c r="AY397" s="138"/>
      <c r="AZ397" s="138"/>
      <c r="BA397" s="138"/>
      <c r="BB397" s="138"/>
      <c r="BC397" s="138"/>
      <c r="BD397" s="138"/>
      <c r="BE397" s="138"/>
      <c r="BF397" s="138"/>
      <c r="BG397" s="138"/>
      <c r="BH397" s="138"/>
      <c r="BI397" s="138"/>
      <c r="BJ397" s="138"/>
      <c r="BK397" s="138"/>
      <c r="BL397" s="138"/>
      <c r="BM397" s="138"/>
      <c r="BN397" s="138"/>
      <c r="BO397" s="138"/>
      <c r="BP397" s="138"/>
      <c r="BQ397" s="138"/>
      <c r="BR397" s="138"/>
      <c r="BS397" s="138"/>
      <c r="BT397" s="138"/>
      <c r="BU397" s="138"/>
      <c r="BV397" s="138"/>
      <c r="BW397" s="138"/>
      <c r="BX397" s="138"/>
      <c r="BY397" s="138"/>
      <c r="BZ397" s="138"/>
      <c r="CA397" s="138"/>
      <c r="CB397" s="138"/>
      <c r="CC397" s="138"/>
      <c r="CD397" s="138"/>
      <c r="CE397" s="138"/>
      <c r="CF397" s="138"/>
      <c r="CG397" s="138"/>
      <c r="CH397" s="138"/>
      <c r="CI397" s="138"/>
      <c r="CJ397" s="138"/>
      <c r="CK397" s="138"/>
      <c r="CL397" s="138"/>
      <c r="CM397" s="138"/>
      <c r="CN397" s="138"/>
      <c r="CO397" s="138"/>
      <c r="CP397" s="138"/>
      <c r="CQ397" s="138"/>
      <c r="CR397" s="138"/>
      <c r="CS397" s="138"/>
      <c r="CT397" s="138"/>
      <c r="CU397" s="138"/>
      <c r="CV397" s="138"/>
      <c r="CW397" s="138"/>
      <c r="CX397" s="138"/>
      <c r="CY397" s="138"/>
      <c r="CZ397" s="138"/>
      <c r="DA397" s="138"/>
      <c r="DB397" s="138"/>
      <c r="DC397" s="138"/>
      <c r="DD397" s="138"/>
      <c r="DE397" s="138"/>
    </row>
    <row r="398" customFormat="false" ht="15.75" hidden="false" customHeight="true" outlineLevel="0" collapsed="false">
      <c r="A398" s="132"/>
      <c r="B398" s="132"/>
      <c r="C398" s="132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  <c r="AU398" s="153"/>
      <c r="AV398" s="135"/>
      <c r="AW398" s="138"/>
      <c r="AX398" s="138"/>
      <c r="AY398" s="138"/>
      <c r="AZ398" s="138"/>
      <c r="BA398" s="138"/>
      <c r="BB398" s="138"/>
      <c r="BC398" s="138"/>
      <c r="BD398" s="138"/>
      <c r="BE398" s="138"/>
      <c r="BF398" s="138"/>
      <c r="BG398" s="138"/>
      <c r="BH398" s="138"/>
      <c r="BI398" s="138"/>
      <c r="BJ398" s="138"/>
      <c r="BK398" s="138"/>
      <c r="BL398" s="138"/>
      <c r="BM398" s="138"/>
      <c r="BN398" s="138"/>
      <c r="BO398" s="138"/>
      <c r="BP398" s="138"/>
      <c r="BQ398" s="138"/>
      <c r="BR398" s="138"/>
      <c r="BS398" s="138"/>
      <c r="BT398" s="138"/>
      <c r="BU398" s="138"/>
      <c r="BV398" s="138"/>
      <c r="BW398" s="138"/>
      <c r="BX398" s="138"/>
      <c r="BY398" s="138"/>
      <c r="BZ398" s="138"/>
      <c r="CA398" s="138"/>
      <c r="CB398" s="138"/>
      <c r="CC398" s="138"/>
      <c r="CD398" s="138"/>
      <c r="CE398" s="138"/>
      <c r="CF398" s="138"/>
      <c r="CG398" s="138"/>
      <c r="CH398" s="138"/>
      <c r="CI398" s="138"/>
      <c r="CJ398" s="138"/>
      <c r="CK398" s="138"/>
      <c r="CL398" s="138"/>
      <c r="CM398" s="138"/>
      <c r="CN398" s="138"/>
      <c r="CO398" s="138"/>
      <c r="CP398" s="138"/>
      <c r="CQ398" s="138"/>
      <c r="CR398" s="138"/>
      <c r="CS398" s="138"/>
      <c r="CT398" s="138"/>
      <c r="CU398" s="138"/>
      <c r="CV398" s="138"/>
      <c r="CW398" s="138"/>
      <c r="CX398" s="138"/>
      <c r="CY398" s="138"/>
      <c r="CZ398" s="138"/>
      <c r="DA398" s="138"/>
      <c r="DB398" s="138"/>
      <c r="DC398" s="138"/>
      <c r="DD398" s="138"/>
      <c r="DE398" s="138"/>
    </row>
    <row r="399" customFormat="false" ht="15.75" hidden="false" customHeight="true" outlineLevel="0" collapsed="false">
      <c r="A399" s="132"/>
      <c r="B399" s="132"/>
      <c r="C399" s="132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  <c r="AU399" s="153"/>
      <c r="AV399" s="135"/>
      <c r="AW399" s="138"/>
      <c r="AX399" s="138"/>
      <c r="AY399" s="138"/>
      <c r="AZ399" s="138"/>
      <c r="BA399" s="138"/>
      <c r="BB399" s="138"/>
      <c r="BC399" s="138"/>
      <c r="BD399" s="138"/>
      <c r="BE399" s="138"/>
      <c r="BF399" s="138"/>
      <c r="BG399" s="138"/>
      <c r="BH399" s="138"/>
      <c r="BI399" s="138"/>
      <c r="BJ399" s="138"/>
      <c r="BK399" s="138"/>
      <c r="BL399" s="138"/>
      <c r="BM399" s="138"/>
      <c r="BN399" s="138"/>
      <c r="BO399" s="138"/>
      <c r="BP399" s="138"/>
      <c r="BQ399" s="138"/>
      <c r="BR399" s="138"/>
      <c r="BS399" s="138"/>
      <c r="BT399" s="138"/>
      <c r="BU399" s="138"/>
      <c r="BV399" s="138"/>
      <c r="BW399" s="138"/>
      <c r="BX399" s="138"/>
      <c r="BY399" s="138"/>
      <c r="BZ399" s="138"/>
      <c r="CA399" s="138"/>
      <c r="CB399" s="138"/>
      <c r="CC399" s="138"/>
      <c r="CD399" s="138"/>
      <c r="CE399" s="138"/>
      <c r="CF399" s="138"/>
      <c r="CG399" s="138"/>
      <c r="CH399" s="138"/>
      <c r="CI399" s="138"/>
      <c r="CJ399" s="138"/>
      <c r="CK399" s="138"/>
      <c r="CL399" s="138"/>
      <c r="CM399" s="138"/>
      <c r="CN399" s="138"/>
      <c r="CO399" s="138"/>
      <c r="CP399" s="138"/>
      <c r="CQ399" s="138"/>
      <c r="CR399" s="138"/>
      <c r="CS399" s="138"/>
      <c r="CT399" s="138"/>
      <c r="CU399" s="138"/>
      <c r="CV399" s="138"/>
      <c r="CW399" s="138"/>
      <c r="CX399" s="138"/>
      <c r="CY399" s="138"/>
      <c r="CZ399" s="138"/>
      <c r="DA399" s="138"/>
      <c r="DB399" s="138"/>
      <c r="DC399" s="138"/>
      <c r="DD399" s="138"/>
      <c r="DE399" s="138"/>
    </row>
    <row r="400" customFormat="false" ht="15.75" hidden="false" customHeight="true" outlineLevel="0" collapsed="false">
      <c r="A400" s="132"/>
      <c r="B400" s="132"/>
      <c r="C400" s="132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  <c r="AC400" s="153"/>
      <c r="AD400" s="153"/>
      <c r="AE400" s="153"/>
      <c r="AF400" s="153"/>
      <c r="AG400" s="153"/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153"/>
      <c r="AT400" s="153"/>
      <c r="AU400" s="153"/>
      <c r="AV400" s="135"/>
      <c r="AW400" s="138"/>
      <c r="AX400" s="138"/>
      <c r="AY400" s="138"/>
      <c r="AZ400" s="138"/>
      <c r="BA400" s="138"/>
      <c r="BB400" s="138"/>
      <c r="BC400" s="138"/>
      <c r="BD400" s="138"/>
      <c r="BE400" s="138"/>
      <c r="BF400" s="138"/>
      <c r="BG400" s="138"/>
      <c r="BH400" s="138"/>
      <c r="BI400" s="138"/>
      <c r="BJ400" s="138"/>
      <c r="BK400" s="138"/>
      <c r="BL400" s="138"/>
      <c r="BM400" s="138"/>
      <c r="BN400" s="138"/>
      <c r="BO400" s="138"/>
      <c r="BP400" s="138"/>
      <c r="BQ400" s="138"/>
      <c r="BR400" s="138"/>
      <c r="BS400" s="138"/>
      <c r="BT400" s="138"/>
      <c r="BU400" s="138"/>
      <c r="BV400" s="138"/>
      <c r="BW400" s="138"/>
      <c r="BX400" s="138"/>
      <c r="BY400" s="138"/>
      <c r="BZ400" s="138"/>
      <c r="CA400" s="138"/>
      <c r="CB400" s="138"/>
      <c r="CC400" s="138"/>
      <c r="CD400" s="138"/>
      <c r="CE400" s="138"/>
      <c r="CF400" s="138"/>
      <c r="CG400" s="138"/>
      <c r="CH400" s="138"/>
      <c r="CI400" s="138"/>
      <c r="CJ400" s="138"/>
      <c r="CK400" s="138"/>
      <c r="CL400" s="138"/>
      <c r="CM400" s="138"/>
      <c r="CN400" s="138"/>
      <c r="CO400" s="138"/>
      <c r="CP400" s="138"/>
      <c r="CQ400" s="138"/>
      <c r="CR400" s="138"/>
      <c r="CS400" s="138"/>
      <c r="CT400" s="138"/>
      <c r="CU400" s="138"/>
      <c r="CV400" s="138"/>
      <c r="CW400" s="138"/>
      <c r="CX400" s="138"/>
      <c r="CY400" s="138"/>
      <c r="CZ400" s="138"/>
      <c r="DA400" s="138"/>
      <c r="DB400" s="138"/>
      <c r="DC400" s="138"/>
      <c r="DD400" s="138"/>
      <c r="DE400" s="138"/>
    </row>
    <row r="401" customFormat="false" ht="15.75" hidden="false" customHeight="true" outlineLevel="0" collapsed="false">
      <c r="A401" s="132"/>
      <c r="B401" s="132"/>
      <c r="C401" s="132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  <c r="AC401" s="153"/>
      <c r="AD401" s="153"/>
      <c r="AE401" s="153"/>
      <c r="AF401" s="153"/>
      <c r="AG401" s="153"/>
      <c r="AH401" s="153"/>
      <c r="AI401" s="153"/>
      <c r="AJ401" s="153"/>
      <c r="AK401" s="153"/>
      <c r="AL401" s="153"/>
      <c r="AM401" s="153"/>
      <c r="AN401" s="153"/>
      <c r="AO401" s="153"/>
      <c r="AP401" s="153"/>
      <c r="AQ401" s="153"/>
      <c r="AR401" s="153"/>
      <c r="AS401" s="153"/>
      <c r="AT401" s="153"/>
      <c r="AU401" s="153"/>
      <c r="AV401" s="135"/>
      <c r="AW401" s="138"/>
      <c r="AX401" s="138"/>
      <c r="AY401" s="138"/>
      <c r="AZ401" s="138"/>
      <c r="BA401" s="138"/>
      <c r="BB401" s="138"/>
      <c r="BC401" s="138"/>
      <c r="BD401" s="138"/>
      <c r="BE401" s="138"/>
      <c r="BF401" s="138"/>
      <c r="BG401" s="138"/>
      <c r="BH401" s="138"/>
      <c r="BI401" s="138"/>
      <c r="BJ401" s="138"/>
      <c r="BK401" s="138"/>
      <c r="BL401" s="138"/>
      <c r="BM401" s="138"/>
      <c r="BN401" s="138"/>
      <c r="BO401" s="138"/>
      <c r="BP401" s="138"/>
      <c r="BQ401" s="138"/>
      <c r="BR401" s="138"/>
      <c r="BS401" s="138"/>
      <c r="BT401" s="138"/>
      <c r="BU401" s="138"/>
      <c r="BV401" s="138"/>
      <c r="BW401" s="138"/>
      <c r="BX401" s="138"/>
      <c r="BY401" s="138"/>
      <c r="BZ401" s="138"/>
      <c r="CA401" s="138"/>
      <c r="CB401" s="138"/>
      <c r="CC401" s="138"/>
      <c r="CD401" s="138"/>
      <c r="CE401" s="138"/>
      <c r="CF401" s="138"/>
      <c r="CG401" s="138"/>
      <c r="CH401" s="138"/>
      <c r="CI401" s="138"/>
      <c r="CJ401" s="138"/>
      <c r="CK401" s="138"/>
      <c r="CL401" s="138"/>
      <c r="CM401" s="138"/>
      <c r="CN401" s="138"/>
      <c r="CO401" s="138"/>
      <c r="CP401" s="138"/>
      <c r="CQ401" s="138"/>
      <c r="CR401" s="138"/>
      <c r="CS401" s="138"/>
      <c r="CT401" s="138"/>
      <c r="CU401" s="138"/>
      <c r="CV401" s="138"/>
      <c r="CW401" s="138"/>
      <c r="CX401" s="138"/>
      <c r="CY401" s="138"/>
      <c r="CZ401" s="138"/>
      <c r="DA401" s="138"/>
      <c r="DB401" s="138"/>
      <c r="DC401" s="138"/>
      <c r="DD401" s="138"/>
      <c r="DE401" s="138"/>
    </row>
    <row r="402" customFormat="false" ht="15.75" hidden="false" customHeight="true" outlineLevel="0" collapsed="false">
      <c r="A402" s="132"/>
      <c r="B402" s="132"/>
      <c r="C402" s="132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35"/>
      <c r="AW402" s="138"/>
      <c r="AX402" s="138"/>
      <c r="AY402" s="138"/>
      <c r="AZ402" s="138"/>
      <c r="BA402" s="138"/>
      <c r="BB402" s="138"/>
      <c r="BC402" s="138"/>
      <c r="BD402" s="138"/>
      <c r="BE402" s="138"/>
      <c r="BF402" s="138"/>
      <c r="BG402" s="138"/>
      <c r="BH402" s="138"/>
      <c r="BI402" s="138"/>
      <c r="BJ402" s="138"/>
      <c r="BK402" s="138"/>
      <c r="BL402" s="138"/>
      <c r="BM402" s="138"/>
      <c r="BN402" s="138"/>
      <c r="BO402" s="138"/>
      <c r="BP402" s="138"/>
      <c r="BQ402" s="138"/>
      <c r="BR402" s="138"/>
      <c r="BS402" s="138"/>
      <c r="BT402" s="138"/>
      <c r="BU402" s="138"/>
      <c r="BV402" s="138"/>
      <c r="BW402" s="138"/>
      <c r="BX402" s="138"/>
      <c r="BY402" s="138"/>
      <c r="BZ402" s="138"/>
      <c r="CA402" s="138"/>
      <c r="CB402" s="138"/>
      <c r="CC402" s="138"/>
      <c r="CD402" s="138"/>
      <c r="CE402" s="138"/>
      <c r="CF402" s="138"/>
      <c r="CG402" s="138"/>
      <c r="CH402" s="138"/>
      <c r="CI402" s="138"/>
      <c r="CJ402" s="138"/>
      <c r="CK402" s="138"/>
      <c r="CL402" s="138"/>
      <c r="CM402" s="138"/>
      <c r="CN402" s="138"/>
      <c r="CO402" s="138"/>
      <c r="CP402" s="138"/>
      <c r="CQ402" s="138"/>
      <c r="CR402" s="138"/>
      <c r="CS402" s="138"/>
      <c r="CT402" s="138"/>
      <c r="CU402" s="138"/>
      <c r="CV402" s="138"/>
      <c r="CW402" s="138"/>
      <c r="CX402" s="138"/>
      <c r="CY402" s="138"/>
      <c r="CZ402" s="138"/>
      <c r="DA402" s="138"/>
      <c r="DB402" s="138"/>
      <c r="DC402" s="138"/>
      <c r="DD402" s="138"/>
      <c r="DE402" s="138"/>
    </row>
    <row r="403" customFormat="false" ht="15.75" hidden="false" customHeight="true" outlineLevel="0" collapsed="false">
      <c r="A403" s="132"/>
      <c r="B403" s="132"/>
      <c r="C403" s="132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35"/>
      <c r="AW403" s="138"/>
      <c r="AX403" s="138"/>
      <c r="AY403" s="138"/>
      <c r="AZ403" s="138"/>
      <c r="BA403" s="138"/>
      <c r="BB403" s="138"/>
      <c r="BC403" s="138"/>
      <c r="BD403" s="138"/>
      <c r="BE403" s="138"/>
      <c r="BF403" s="138"/>
      <c r="BG403" s="138"/>
      <c r="BH403" s="138"/>
      <c r="BI403" s="138"/>
      <c r="BJ403" s="138"/>
      <c r="BK403" s="138"/>
      <c r="BL403" s="138"/>
      <c r="BM403" s="138"/>
      <c r="BN403" s="138"/>
      <c r="BO403" s="138"/>
      <c r="BP403" s="138"/>
      <c r="BQ403" s="138"/>
      <c r="BR403" s="138"/>
      <c r="BS403" s="138"/>
      <c r="BT403" s="138"/>
      <c r="BU403" s="138"/>
      <c r="BV403" s="138"/>
      <c r="BW403" s="138"/>
      <c r="BX403" s="138"/>
      <c r="BY403" s="138"/>
      <c r="BZ403" s="138"/>
      <c r="CA403" s="138"/>
      <c r="CB403" s="138"/>
      <c r="CC403" s="138"/>
      <c r="CD403" s="138"/>
      <c r="CE403" s="138"/>
      <c r="CF403" s="138"/>
      <c r="CG403" s="138"/>
      <c r="CH403" s="138"/>
      <c r="CI403" s="138"/>
      <c r="CJ403" s="138"/>
      <c r="CK403" s="138"/>
      <c r="CL403" s="138"/>
      <c r="CM403" s="138"/>
      <c r="CN403" s="138"/>
      <c r="CO403" s="138"/>
      <c r="CP403" s="138"/>
      <c r="CQ403" s="138"/>
      <c r="CR403" s="138"/>
      <c r="CS403" s="138"/>
      <c r="CT403" s="138"/>
      <c r="CU403" s="138"/>
      <c r="CV403" s="138"/>
      <c r="CW403" s="138"/>
      <c r="CX403" s="138"/>
      <c r="CY403" s="138"/>
      <c r="CZ403" s="138"/>
      <c r="DA403" s="138"/>
      <c r="DB403" s="138"/>
      <c r="DC403" s="138"/>
      <c r="DD403" s="138"/>
      <c r="DE403" s="138"/>
    </row>
    <row r="404" customFormat="false" ht="15.75" hidden="false" customHeight="true" outlineLevel="0" collapsed="false">
      <c r="A404" s="132"/>
      <c r="B404" s="132"/>
      <c r="C404" s="132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35"/>
      <c r="AW404" s="138"/>
      <c r="AX404" s="138"/>
      <c r="AY404" s="138"/>
      <c r="AZ404" s="138"/>
      <c r="BA404" s="138"/>
      <c r="BB404" s="138"/>
      <c r="BC404" s="138"/>
      <c r="BD404" s="138"/>
      <c r="BE404" s="138"/>
      <c r="BF404" s="138"/>
      <c r="BG404" s="138"/>
      <c r="BH404" s="138"/>
      <c r="BI404" s="138"/>
      <c r="BJ404" s="138"/>
      <c r="BK404" s="138"/>
      <c r="BL404" s="138"/>
      <c r="BM404" s="138"/>
      <c r="BN404" s="138"/>
      <c r="BO404" s="138"/>
      <c r="BP404" s="138"/>
      <c r="BQ404" s="138"/>
      <c r="BR404" s="138"/>
      <c r="BS404" s="138"/>
      <c r="BT404" s="138"/>
      <c r="BU404" s="138"/>
      <c r="BV404" s="138"/>
      <c r="BW404" s="138"/>
      <c r="BX404" s="138"/>
      <c r="BY404" s="138"/>
      <c r="BZ404" s="138"/>
      <c r="CA404" s="138"/>
      <c r="CB404" s="138"/>
      <c r="CC404" s="138"/>
      <c r="CD404" s="138"/>
      <c r="CE404" s="138"/>
      <c r="CF404" s="138"/>
      <c r="CG404" s="138"/>
      <c r="CH404" s="138"/>
      <c r="CI404" s="138"/>
      <c r="CJ404" s="138"/>
      <c r="CK404" s="138"/>
      <c r="CL404" s="138"/>
      <c r="CM404" s="138"/>
      <c r="CN404" s="138"/>
      <c r="CO404" s="138"/>
      <c r="CP404" s="138"/>
      <c r="CQ404" s="138"/>
      <c r="CR404" s="138"/>
      <c r="CS404" s="138"/>
      <c r="CT404" s="138"/>
      <c r="CU404" s="138"/>
      <c r="CV404" s="138"/>
      <c r="CW404" s="138"/>
      <c r="CX404" s="138"/>
      <c r="CY404" s="138"/>
      <c r="CZ404" s="138"/>
      <c r="DA404" s="138"/>
      <c r="DB404" s="138"/>
      <c r="DC404" s="138"/>
      <c r="DD404" s="138"/>
      <c r="DE404" s="138"/>
    </row>
    <row r="405" customFormat="false" ht="15.75" hidden="false" customHeight="true" outlineLevel="0" collapsed="false">
      <c r="A405" s="132"/>
      <c r="B405" s="132"/>
      <c r="C405" s="132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35"/>
      <c r="AW405" s="138"/>
      <c r="AX405" s="138"/>
      <c r="AY405" s="138"/>
      <c r="AZ405" s="138"/>
      <c r="BA405" s="138"/>
      <c r="BB405" s="138"/>
      <c r="BC405" s="138"/>
      <c r="BD405" s="138"/>
      <c r="BE405" s="138"/>
      <c r="BF405" s="138"/>
      <c r="BG405" s="138"/>
      <c r="BH405" s="138"/>
      <c r="BI405" s="138"/>
      <c r="BJ405" s="138"/>
      <c r="BK405" s="138"/>
      <c r="BL405" s="138"/>
      <c r="BM405" s="138"/>
      <c r="BN405" s="138"/>
      <c r="BO405" s="138"/>
      <c r="BP405" s="138"/>
      <c r="BQ405" s="138"/>
      <c r="BR405" s="138"/>
      <c r="BS405" s="138"/>
      <c r="BT405" s="138"/>
      <c r="BU405" s="138"/>
      <c r="BV405" s="138"/>
      <c r="BW405" s="138"/>
      <c r="BX405" s="138"/>
      <c r="BY405" s="138"/>
      <c r="BZ405" s="138"/>
      <c r="CA405" s="138"/>
      <c r="CB405" s="138"/>
      <c r="CC405" s="138"/>
      <c r="CD405" s="138"/>
      <c r="CE405" s="138"/>
      <c r="CF405" s="138"/>
      <c r="CG405" s="138"/>
      <c r="CH405" s="138"/>
      <c r="CI405" s="138"/>
      <c r="CJ405" s="138"/>
      <c r="CK405" s="138"/>
      <c r="CL405" s="138"/>
      <c r="CM405" s="138"/>
      <c r="CN405" s="138"/>
      <c r="CO405" s="138"/>
      <c r="CP405" s="138"/>
      <c r="CQ405" s="138"/>
      <c r="CR405" s="138"/>
      <c r="CS405" s="138"/>
      <c r="CT405" s="138"/>
      <c r="CU405" s="138"/>
      <c r="CV405" s="138"/>
      <c r="CW405" s="138"/>
      <c r="CX405" s="138"/>
      <c r="CY405" s="138"/>
      <c r="CZ405" s="138"/>
      <c r="DA405" s="138"/>
      <c r="DB405" s="138"/>
      <c r="DC405" s="138"/>
      <c r="DD405" s="138"/>
      <c r="DE405" s="138"/>
    </row>
    <row r="406" customFormat="false" ht="15.75" hidden="false" customHeight="true" outlineLevel="0" collapsed="false">
      <c r="A406" s="132"/>
      <c r="B406" s="132"/>
      <c r="C406" s="132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35"/>
      <c r="AW406" s="138"/>
      <c r="AX406" s="138"/>
      <c r="AY406" s="138"/>
      <c r="AZ406" s="138"/>
      <c r="BA406" s="138"/>
      <c r="BB406" s="138"/>
      <c r="BC406" s="138"/>
      <c r="BD406" s="138"/>
      <c r="BE406" s="138"/>
      <c r="BF406" s="138"/>
      <c r="BG406" s="138"/>
      <c r="BH406" s="138"/>
      <c r="BI406" s="138"/>
      <c r="BJ406" s="138"/>
      <c r="BK406" s="138"/>
      <c r="BL406" s="138"/>
      <c r="BM406" s="138"/>
      <c r="BN406" s="138"/>
      <c r="BO406" s="138"/>
      <c r="BP406" s="138"/>
      <c r="BQ406" s="138"/>
      <c r="BR406" s="138"/>
      <c r="BS406" s="138"/>
      <c r="BT406" s="138"/>
      <c r="BU406" s="138"/>
      <c r="BV406" s="138"/>
      <c r="BW406" s="138"/>
      <c r="BX406" s="138"/>
      <c r="BY406" s="138"/>
      <c r="BZ406" s="138"/>
      <c r="CA406" s="138"/>
      <c r="CB406" s="138"/>
      <c r="CC406" s="138"/>
      <c r="CD406" s="138"/>
      <c r="CE406" s="138"/>
      <c r="CF406" s="138"/>
      <c r="CG406" s="138"/>
      <c r="CH406" s="138"/>
      <c r="CI406" s="138"/>
      <c r="CJ406" s="138"/>
      <c r="CK406" s="138"/>
      <c r="CL406" s="138"/>
      <c r="CM406" s="138"/>
      <c r="CN406" s="138"/>
      <c r="CO406" s="138"/>
      <c r="CP406" s="138"/>
      <c r="CQ406" s="138"/>
      <c r="CR406" s="138"/>
      <c r="CS406" s="138"/>
      <c r="CT406" s="138"/>
      <c r="CU406" s="138"/>
      <c r="CV406" s="138"/>
      <c r="CW406" s="138"/>
      <c r="CX406" s="138"/>
      <c r="CY406" s="138"/>
      <c r="CZ406" s="138"/>
      <c r="DA406" s="138"/>
      <c r="DB406" s="138"/>
      <c r="DC406" s="138"/>
      <c r="DD406" s="138"/>
      <c r="DE406" s="138"/>
    </row>
    <row r="407" customFormat="false" ht="15.75" hidden="false" customHeight="true" outlineLevel="0" collapsed="false">
      <c r="A407" s="132"/>
      <c r="B407" s="132"/>
      <c r="C407" s="132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35"/>
      <c r="AW407" s="138"/>
      <c r="AX407" s="138"/>
      <c r="AY407" s="138"/>
      <c r="AZ407" s="138"/>
      <c r="BA407" s="138"/>
      <c r="BB407" s="138"/>
      <c r="BC407" s="138"/>
      <c r="BD407" s="138"/>
      <c r="BE407" s="138"/>
      <c r="BF407" s="138"/>
      <c r="BG407" s="138"/>
      <c r="BH407" s="138"/>
      <c r="BI407" s="138"/>
      <c r="BJ407" s="138"/>
      <c r="BK407" s="138"/>
      <c r="BL407" s="138"/>
      <c r="BM407" s="138"/>
      <c r="BN407" s="138"/>
      <c r="BO407" s="138"/>
      <c r="BP407" s="138"/>
      <c r="BQ407" s="138"/>
      <c r="BR407" s="138"/>
      <c r="BS407" s="138"/>
      <c r="BT407" s="138"/>
      <c r="BU407" s="138"/>
      <c r="BV407" s="138"/>
      <c r="BW407" s="138"/>
      <c r="BX407" s="138"/>
      <c r="BY407" s="138"/>
      <c r="BZ407" s="138"/>
      <c r="CA407" s="138"/>
      <c r="CB407" s="138"/>
      <c r="CC407" s="138"/>
      <c r="CD407" s="138"/>
      <c r="CE407" s="138"/>
      <c r="CF407" s="138"/>
      <c r="CG407" s="138"/>
      <c r="CH407" s="138"/>
      <c r="CI407" s="138"/>
      <c r="CJ407" s="138"/>
      <c r="CK407" s="138"/>
      <c r="CL407" s="138"/>
      <c r="CM407" s="138"/>
      <c r="CN407" s="138"/>
      <c r="CO407" s="138"/>
      <c r="CP407" s="138"/>
      <c r="CQ407" s="138"/>
      <c r="CR407" s="138"/>
      <c r="CS407" s="138"/>
      <c r="CT407" s="138"/>
      <c r="CU407" s="138"/>
      <c r="CV407" s="138"/>
      <c r="CW407" s="138"/>
      <c r="CX407" s="138"/>
      <c r="CY407" s="138"/>
      <c r="CZ407" s="138"/>
      <c r="DA407" s="138"/>
      <c r="DB407" s="138"/>
      <c r="DC407" s="138"/>
      <c r="DD407" s="138"/>
      <c r="DE407" s="138"/>
    </row>
    <row r="408" customFormat="false" ht="15.75" hidden="false" customHeight="true" outlineLevel="0" collapsed="false">
      <c r="A408" s="132"/>
      <c r="B408" s="132"/>
      <c r="C408" s="132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35"/>
      <c r="AW408" s="138"/>
      <c r="AX408" s="138"/>
      <c r="AY408" s="138"/>
      <c r="AZ408" s="138"/>
      <c r="BA408" s="138"/>
      <c r="BB408" s="138"/>
      <c r="BC408" s="138"/>
      <c r="BD408" s="138"/>
      <c r="BE408" s="138"/>
      <c r="BF408" s="138"/>
      <c r="BG408" s="138"/>
      <c r="BH408" s="138"/>
      <c r="BI408" s="138"/>
      <c r="BJ408" s="138"/>
      <c r="BK408" s="138"/>
      <c r="BL408" s="138"/>
      <c r="BM408" s="138"/>
      <c r="BN408" s="138"/>
      <c r="BO408" s="138"/>
      <c r="BP408" s="138"/>
      <c r="BQ408" s="138"/>
      <c r="BR408" s="138"/>
      <c r="BS408" s="138"/>
      <c r="BT408" s="138"/>
      <c r="BU408" s="138"/>
      <c r="BV408" s="138"/>
      <c r="BW408" s="138"/>
      <c r="BX408" s="138"/>
      <c r="BY408" s="138"/>
      <c r="BZ408" s="138"/>
      <c r="CA408" s="138"/>
      <c r="CB408" s="138"/>
      <c r="CC408" s="138"/>
      <c r="CD408" s="138"/>
      <c r="CE408" s="138"/>
      <c r="CF408" s="138"/>
      <c r="CG408" s="138"/>
      <c r="CH408" s="138"/>
      <c r="CI408" s="138"/>
      <c r="CJ408" s="138"/>
      <c r="CK408" s="138"/>
      <c r="CL408" s="138"/>
      <c r="CM408" s="138"/>
      <c r="CN408" s="138"/>
      <c r="CO408" s="138"/>
      <c r="CP408" s="138"/>
      <c r="CQ408" s="138"/>
      <c r="CR408" s="138"/>
      <c r="CS408" s="138"/>
      <c r="CT408" s="138"/>
      <c r="CU408" s="138"/>
      <c r="CV408" s="138"/>
      <c r="CW408" s="138"/>
      <c r="CX408" s="138"/>
      <c r="CY408" s="138"/>
      <c r="CZ408" s="138"/>
      <c r="DA408" s="138"/>
      <c r="DB408" s="138"/>
      <c r="DC408" s="138"/>
      <c r="DD408" s="138"/>
      <c r="DE408" s="138"/>
    </row>
    <row r="409" customFormat="false" ht="15.75" hidden="false" customHeight="true" outlineLevel="0" collapsed="false">
      <c r="A409" s="132"/>
      <c r="B409" s="132"/>
      <c r="C409" s="132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35"/>
      <c r="AW409" s="138"/>
      <c r="AX409" s="138"/>
      <c r="AY409" s="138"/>
      <c r="AZ409" s="138"/>
      <c r="BA409" s="138"/>
      <c r="BB409" s="138"/>
      <c r="BC409" s="138"/>
      <c r="BD409" s="138"/>
      <c r="BE409" s="138"/>
      <c r="BF409" s="138"/>
      <c r="BG409" s="138"/>
      <c r="BH409" s="138"/>
      <c r="BI409" s="138"/>
      <c r="BJ409" s="138"/>
      <c r="BK409" s="138"/>
      <c r="BL409" s="138"/>
      <c r="BM409" s="138"/>
      <c r="BN409" s="138"/>
      <c r="BO409" s="138"/>
      <c r="BP409" s="138"/>
      <c r="BQ409" s="138"/>
      <c r="BR409" s="138"/>
      <c r="BS409" s="138"/>
      <c r="BT409" s="138"/>
      <c r="BU409" s="138"/>
      <c r="BV409" s="138"/>
      <c r="BW409" s="138"/>
      <c r="BX409" s="138"/>
      <c r="BY409" s="138"/>
      <c r="BZ409" s="138"/>
      <c r="CA409" s="138"/>
      <c r="CB409" s="138"/>
      <c r="CC409" s="138"/>
      <c r="CD409" s="138"/>
      <c r="CE409" s="138"/>
      <c r="CF409" s="138"/>
      <c r="CG409" s="138"/>
      <c r="CH409" s="138"/>
      <c r="CI409" s="138"/>
      <c r="CJ409" s="138"/>
      <c r="CK409" s="138"/>
      <c r="CL409" s="138"/>
      <c r="CM409" s="138"/>
      <c r="CN409" s="138"/>
      <c r="CO409" s="138"/>
      <c r="CP409" s="138"/>
      <c r="CQ409" s="138"/>
      <c r="CR409" s="138"/>
      <c r="CS409" s="138"/>
      <c r="CT409" s="138"/>
      <c r="CU409" s="138"/>
      <c r="CV409" s="138"/>
      <c r="CW409" s="138"/>
      <c r="CX409" s="138"/>
      <c r="CY409" s="138"/>
      <c r="CZ409" s="138"/>
      <c r="DA409" s="138"/>
      <c r="DB409" s="138"/>
      <c r="DC409" s="138"/>
      <c r="DD409" s="138"/>
      <c r="DE409" s="138"/>
    </row>
    <row r="410" customFormat="false" ht="15.75" hidden="false" customHeight="true" outlineLevel="0" collapsed="false">
      <c r="A410" s="132"/>
      <c r="B410" s="132"/>
      <c r="C410" s="132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35"/>
      <c r="AW410" s="138"/>
      <c r="AX410" s="138"/>
      <c r="AY410" s="138"/>
      <c r="AZ410" s="138"/>
      <c r="BA410" s="138"/>
      <c r="BB410" s="138"/>
      <c r="BC410" s="138"/>
      <c r="BD410" s="138"/>
      <c r="BE410" s="138"/>
      <c r="BF410" s="138"/>
      <c r="BG410" s="138"/>
      <c r="BH410" s="138"/>
      <c r="BI410" s="138"/>
      <c r="BJ410" s="138"/>
      <c r="BK410" s="138"/>
      <c r="BL410" s="138"/>
      <c r="BM410" s="138"/>
      <c r="BN410" s="138"/>
      <c r="BO410" s="138"/>
      <c r="BP410" s="138"/>
      <c r="BQ410" s="138"/>
      <c r="BR410" s="138"/>
      <c r="BS410" s="138"/>
      <c r="BT410" s="138"/>
      <c r="BU410" s="138"/>
      <c r="BV410" s="138"/>
      <c r="BW410" s="138"/>
      <c r="BX410" s="138"/>
      <c r="BY410" s="138"/>
      <c r="BZ410" s="138"/>
      <c r="CA410" s="138"/>
      <c r="CB410" s="138"/>
      <c r="CC410" s="138"/>
      <c r="CD410" s="138"/>
      <c r="CE410" s="138"/>
      <c r="CF410" s="138"/>
      <c r="CG410" s="138"/>
      <c r="CH410" s="138"/>
      <c r="CI410" s="138"/>
      <c r="CJ410" s="138"/>
      <c r="CK410" s="138"/>
      <c r="CL410" s="138"/>
      <c r="CM410" s="138"/>
      <c r="CN410" s="138"/>
      <c r="CO410" s="138"/>
      <c r="CP410" s="138"/>
      <c r="CQ410" s="138"/>
      <c r="CR410" s="138"/>
      <c r="CS410" s="138"/>
      <c r="CT410" s="138"/>
      <c r="CU410" s="138"/>
      <c r="CV410" s="138"/>
      <c r="CW410" s="138"/>
      <c r="CX410" s="138"/>
      <c r="CY410" s="138"/>
      <c r="CZ410" s="138"/>
      <c r="DA410" s="138"/>
      <c r="DB410" s="138"/>
      <c r="DC410" s="138"/>
      <c r="DD410" s="138"/>
      <c r="DE410" s="138"/>
    </row>
    <row r="411" customFormat="false" ht="15.75" hidden="false" customHeight="true" outlineLevel="0" collapsed="false">
      <c r="A411" s="132"/>
      <c r="B411" s="132"/>
      <c r="C411" s="132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35"/>
      <c r="AW411" s="138"/>
      <c r="AX411" s="138"/>
      <c r="AY411" s="138"/>
      <c r="AZ411" s="138"/>
      <c r="BA411" s="138"/>
      <c r="BB411" s="138"/>
      <c r="BC411" s="138"/>
      <c r="BD411" s="138"/>
      <c r="BE411" s="138"/>
      <c r="BF411" s="138"/>
      <c r="BG411" s="138"/>
      <c r="BH411" s="138"/>
      <c r="BI411" s="138"/>
      <c r="BJ411" s="138"/>
      <c r="BK411" s="138"/>
      <c r="BL411" s="138"/>
      <c r="BM411" s="138"/>
      <c r="BN411" s="138"/>
      <c r="BO411" s="138"/>
      <c r="BP411" s="138"/>
      <c r="BQ411" s="138"/>
      <c r="BR411" s="138"/>
      <c r="BS411" s="138"/>
      <c r="BT411" s="138"/>
      <c r="BU411" s="138"/>
      <c r="BV411" s="138"/>
      <c r="BW411" s="138"/>
      <c r="BX411" s="138"/>
      <c r="BY411" s="138"/>
      <c r="BZ411" s="138"/>
      <c r="CA411" s="138"/>
      <c r="CB411" s="138"/>
      <c r="CC411" s="138"/>
      <c r="CD411" s="138"/>
      <c r="CE411" s="138"/>
      <c r="CF411" s="138"/>
      <c r="CG411" s="138"/>
      <c r="CH411" s="138"/>
      <c r="CI411" s="138"/>
      <c r="CJ411" s="138"/>
      <c r="CK411" s="138"/>
      <c r="CL411" s="138"/>
      <c r="CM411" s="138"/>
      <c r="CN411" s="138"/>
      <c r="CO411" s="138"/>
      <c r="CP411" s="138"/>
      <c r="CQ411" s="138"/>
      <c r="CR411" s="138"/>
      <c r="CS411" s="138"/>
      <c r="CT411" s="138"/>
      <c r="CU411" s="138"/>
      <c r="CV411" s="138"/>
      <c r="CW411" s="138"/>
      <c r="CX411" s="138"/>
      <c r="CY411" s="138"/>
      <c r="CZ411" s="138"/>
      <c r="DA411" s="138"/>
      <c r="DB411" s="138"/>
      <c r="DC411" s="138"/>
      <c r="DD411" s="138"/>
      <c r="DE411" s="138"/>
    </row>
    <row r="412" customFormat="false" ht="15.75" hidden="false" customHeight="true" outlineLevel="0" collapsed="false">
      <c r="A412" s="132"/>
      <c r="B412" s="132"/>
      <c r="C412" s="132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35"/>
      <c r="AW412" s="138"/>
      <c r="AX412" s="138"/>
      <c r="AY412" s="138"/>
      <c r="AZ412" s="138"/>
      <c r="BA412" s="138"/>
      <c r="BB412" s="138"/>
      <c r="BC412" s="138"/>
      <c r="BD412" s="138"/>
      <c r="BE412" s="138"/>
      <c r="BF412" s="138"/>
      <c r="BG412" s="138"/>
      <c r="BH412" s="138"/>
      <c r="BI412" s="138"/>
      <c r="BJ412" s="138"/>
      <c r="BK412" s="138"/>
      <c r="BL412" s="138"/>
      <c r="BM412" s="138"/>
      <c r="BN412" s="138"/>
      <c r="BO412" s="138"/>
      <c r="BP412" s="138"/>
      <c r="BQ412" s="138"/>
      <c r="BR412" s="138"/>
      <c r="BS412" s="138"/>
      <c r="BT412" s="138"/>
      <c r="BU412" s="138"/>
      <c r="BV412" s="138"/>
      <c r="BW412" s="138"/>
      <c r="BX412" s="138"/>
      <c r="BY412" s="138"/>
      <c r="BZ412" s="138"/>
      <c r="CA412" s="138"/>
      <c r="CB412" s="138"/>
      <c r="CC412" s="138"/>
      <c r="CD412" s="138"/>
      <c r="CE412" s="138"/>
      <c r="CF412" s="138"/>
      <c r="CG412" s="138"/>
      <c r="CH412" s="138"/>
      <c r="CI412" s="138"/>
      <c r="CJ412" s="138"/>
      <c r="CK412" s="138"/>
      <c r="CL412" s="138"/>
      <c r="CM412" s="138"/>
      <c r="CN412" s="138"/>
      <c r="CO412" s="138"/>
      <c r="CP412" s="138"/>
      <c r="CQ412" s="138"/>
      <c r="CR412" s="138"/>
      <c r="CS412" s="138"/>
      <c r="CT412" s="138"/>
      <c r="CU412" s="138"/>
      <c r="CV412" s="138"/>
      <c r="CW412" s="138"/>
      <c r="CX412" s="138"/>
      <c r="CY412" s="138"/>
      <c r="CZ412" s="138"/>
      <c r="DA412" s="138"/>
      <c r="DB412" s="138"/>
      <c r="DC412" s="138"/>
      <c r="DD412" s="138"/>
      <c r="DE412" s="138"/>
    </row>
    <row r="413" customFormat="false" ht="15.75" hidden="false" customHeight="true" outlineLevel="0" collapsed="false">
      <c r="A413" s="132"/>
      <c r="B413" s="132"/>
      <c r="C413" s="132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35"/>
      <c r="AW413" s="138"/>
      <c r="AX413" s="138"/>
      <c r="AY413" s="138"/>
      <c r="AZ413" s="138"/>
      <c r="BA413" s="138"/>
      <c r="BB413" s="138"/>
      <c r="BC413" s="138"/>
      <c r="BD413" s="138"/>
      <c r="BE413" s="138"/>
      <c r="BF413" s="138"/>
      <c r="BG413" s="138"/>
      <c r="BH413" s="138"/>
      <c r="BI413" s="138"/>
      <c r="BJ413" s="138"/>
      <c r="BK413" s="138"/>
      <c r="BL413" s="138"/>
      <c r="BM413" s="138"/>
      <c r="BN413" s="138"/>
      <c r="BO413" s="138"/>
      <c r="BP413" s="138"/>
      <c r="BQ413" s="138"/>
      <c r="BR413" s="138"/>
      <c r="BS413" s="138"/>
      <c r="BT413" s="138"/>
      <c r="BU413" s="138"/>
      <c r="BV413" s="138"/>
      <c r="BW413" s="138"/>
      <c r="BX413" s="138"/>
      <c r="BY413" s="138"/>
      <c r="BZ413" s="138"/>
      <c r="CA413" s="138"/>
      <c r="CB413" s="138"/>
      <c r="CC413" s="138"/>
      <c r="CD413" s="138"/>
      <c r="CE413" s="138"/>
      <c r="CF413" s="138"/>
      <c r="CG413" s="138"/>
      <c r="CH413" s="138"/>
      <c r="CI413" s="138"/>
      <c r="CJ413" s="138"/>
      <c r="CK413" s="138"/>
      <c r="CL413" s="138"/>
      <c r="CM413" s="138"/>
      <c r="CN413" s="138"/>
      <c r="CO413" s="138"/>
      <c r="CP413" s="138"/>
      <c r="CQ413" s="138"/>
      <c r="CR413" s="138"/>
      <c r="CS413" s="138"/>
      <c r="CT413" s="138"/>
      <c r="CU413" s="138"/>
      <c r="CV413" s="138"/>
      <c r="CW413" s="138"/>
      <c r="CX413" s="138"/>
      <c r="CY413" s="138"/>
      <c r="CZ413" s="138"/>
      <c r="DA413" s="138"/>
      <c r="DB413" s="138"/>
      <c r="DC413" s="138"/>
      <c r="DD413" s="138"/>
      <c r="DE413" s="138"/>
    </row>
    <row r="414" customFormat="false" ht="15.75" hidden="false" customHeight="true" outlineLevel="0" collapsed="false">
      <c r="A414" s="132"/>
      <c r="B414" s="132"/>
      <c r="C414" s="132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35"/>
      <c r="AW414" s="138"/>
      <c r="AX414" s="138"/>
      <c r="AY414" s="138"/>
      <c r="AZ414" s="138"/>
      <c r="BA414" s="138"/>
      <c r="BB414" s="138"/>
      <c r="BC414" s="138"/>
      <c r="BD414" s="138"/>
      <c r="BE414" s="138"/>
      <c r="BF414" s="138"/>
      <c r="BG414" s="138"/>
      <c r="BH414" s="138"/>
      <c r="BI414" s="138"/>
      <c r="BJ414" s="138"/>
      <c r="BK414" s="138"/>
      <c r="BL414" s="138"/>
      <c r="BM414" s="138"/>
      <c r="BN414" s="138"/>
      <c r="BO414" s="138"/>
      <c r="BP414" s="138"/>
      <c r="BQ414" s="138"/>
      <c r="BR414" s="138"/>
      <c r="BS414" s="138"/>
      <c r="BT414" s="138"/>
      <c r="BU414" s="138"/>
      <c r="BV414" s="138"/>
      <c r="BW414" s="138"/>
      <c r="BX414" s="138"/>
      <c r="BY414" s="138"/>
      <c r="BZ414" s="138"/>
      <c r="CA414" s="138"/>
      <c r="CB414" s="138"/>
      <c r="CC414" s="138"/>
      <c r="CD414" s="138"/>
      <c r="CE414" s="138"/>
      <c r="CF414" s="138"/>
      <c r="CG414" s="138"/>
      <c r="CH414" s="138"/>
      <c r="CI414" s="138"/>
      <c r="CJ414" s="138"/>
      <c r="CK414" s="138"/>
      <c r="CL414" s="138"/>
      <c r="CM414" s="138"/>
      <c r="CN414" s="138"/>
      <c r="CO414" s="138"/>
      <c r="CP414" s="138"/>
      <c r="CQ414" s="138"/>
      <c r="CR414" s="138"/>
      <c r="CS414" s="138"/>
      <c r="CT414" s="138"/>
      <c r="CU414" s="138"/>
      <c r="CV414" s="138"/>
      <c r="CW414" s="138"/>
      <c r="CX414" s="138"/>
      <c r="CY414" s="138"/>
      <c r="CZ414" s="138"/>
      <c r="DA414" s="138"/>
      <c r="DB414" s="138"/>
      <c r="DC414" s="138"/>
      <c r="DD414" s="138"/>
      <c r="DE414" s="138"/>
    </row>
    <row r="415" customFormat="false" ht="15.75" hidden="false" customHeight="true" outlineLevel="0" collapsed="false">
      <c r="A415" s="132"/>
      <c r="B415" s="132"/>
      <c r="C415" s="132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35"/>
      <c r="AW415" s="138"/>
      <c r="AX415" s="138"/>
      <c r="AY415" s="138"/>
      <c r="AZ415" s="138"/>
      <c r="BA415" s="138"/>
      <c r="BB415" s="138"/>
      <c r="BC415" s="138"/>
      <c r="BD415" s="138"/>
      <c r="BE415" s="138"/>
      <c r="BF415" s="138"/>
      <c r="BG415" s="138"/>
      <c r="BH415" s="138"/>
      <c r="BI415" s="138"/>
      <c r="BJ415" s="138"/>
      <c r="BK415" s="138"/>
      <c r="BL415" s="138"/>
      <c r="BM415" s="138"/>
      <c r="BN415" s="138"/>
      <c r="BO415" s="138"/>
      <c r="BP415" s="138"/>
      <c r="BQ415" s="138"/>
      <c r="BR415" s="138"/>
      <c r="BS415" s="138"/>
      <c r="BT415" s="138"/>
      <c r="BU415" s="138"/>
      <c r="BV415" s="138"/>
      <c r="BW415" s="138"/>
      <c r="BX415" s="138"/>
      <c r="BY415" s="138"/>
      <c r="BZ415" s="138"/>
      <c r="CA415" s="138"/>
      <c r="CB415" s="138"/>
      <c r="CC415" s="138"/>
      <c r="CD415" s="138"/>
      <c r="CE415" s="138"/>
      <c r="CF415" s="138"/>
      <c r="CG415" s="138"/>
      <c r="CH415" s="138"/>
      <c r="CI415" s="138"/>
      <c r="CJ415" s="138"/>
      <c r="CK415" s="138"/>
      <c r="CL415" s="138"/>
      <c r="CM415" s="138"/>
      <c r="CN415" s="138"/>
      <c r="CO415" s="138"/>
      <c r="CP415" s="138"/>
      <c r="CQ415" s="138"/>
      <c r="CR415" s="138"/>
      <c r="CS415" s="138"/>
      <c r="CT415" s="138"/>
      <c r="CU415" s="138"/>
      <c r="CV415" s="138"/>
      <c r="CW415" s="138"/>
      <c r="CX415" s="138"/>
      <c r="CY415" s="138"/>
      <c r="CZ415" s="138"/>
      <c r="DA415" s="138"/>
      <c r="DB415" s="138"/>
      <c r="DC415" s="138"/>
      <c r="DD415" s="138"/>
      <c r="DE415" s="138"/>
    </row>
    <row r="416" customFormat="false" ht="15.75" hidden="false" customHeight="true" outlineLevel="0" collapsed="false">
      <c r="A416" s="132"/>
      <c r="B416" s="132"/>
      <c r="C416" s="132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  <c r="AC416" s="153"/>
      <c r="AD416" s="153"/>
      <c r="AE416" s="153"/>
      <c r="AF416" s="153"/>
      <c r="AG416" s="153"/>
      <c r="AH416" s="153"/>
      <c r="AI416" s="153"/>
      <c r="AJ416" s="153"/>
      <c r="AK416" s="153"/>
      <c r="AL416" s="153"/>
      <c r="AM416" s="153"/>
      <c r="AN416" s="153"/>
      <c r="AO416" s="153"/>
      <c r="AP416" s="153"/>
      <c r="AQ416" s="153"/>
      <c r="AR416" s="153"/>
      <c r="AS416" s="153"/>
      <c r="AT416" s="153"/>
      <c r="AU416" s="153"/>
      <c r="AV416" s="135"/>
      <c r="AW416" s="138"/>
      <c r="AX416" s="138"/>
      <c r="AY416" s="138"/>
      <c r="AZ416" s="138"/>
      <c r="BA416" s="138"/>
      <c r="BB416" s="138"/>
      <c r="BC416" s="138"/>
      <c r="BD416" s="138"/>
      <c r="BE416" s="138"/>
      <c r="BF416" s="138"/>
      <c r="BG416" s="138"/>
      <c r="BH416" s="138"/>
      <c r="BI416" s="138"/>
      <c r="BJ416" s="138"/>
      <c r="BK416" s="138"/>
      <c r="BL416" s="138"/>
      <c r="BM416" s="138"/>
      <c r="BN416" s="138"/>
      <c r="BO416" s="138"/>
      <c r="BP416" s="138"/>
      <c r="BQ416" s="138"/>
      <c r="BR416" s="138"/>
      <c r="BS416" s="138"/>
      <c r="BT416" s="138"/>
      <c r="BU416" s="138"/>
      <c r="BV416" s="138"/>
      <c r="BW416" s="138"/>
      <c r="BX416" s="138"/>
      <c r="BY416" s="138"/>
      <c r="BZ416" s="138"/>
      <c r="CA416" s="138"/>
      <c r="CB416" s="138"/>
      <c r="CC416" s="138"/>
      <c r="CD416" s="138"/>
      <c r="CE416" s="138"/>
      <c r="CF416" s="138"/>
      <c r="CG416" s="138"/>
      <c r="CH416" s="138"/>
      <c r="CI416" s="138"/>
      <c r="CJ416" s="138"/>
      <c r="CK416" s="138"/>
      <c r="CL416" s="138"/>
      <c r="CM416" s="138"/>
      <c r="CN416" s="138"/>
      <c r="CO416" s="138"/>
      <c r="CP416" s="138"/>
      <c r="CQ416" s="138"/>
      <c r="CR416" s="138"/>
      <c r="CS416" s="138"/>
      <c r="CT416" s="138"/>
      <c r="CU416" s="138"/>
      <c r="CV416" s="138"/>
      <c r="CW416" s="138"/>
      <c r="CX416" s="138"/>
      <c r="CY416" s="138"/>
      <c r="CZ416" s="138"/>
      <c r="DA416" s="138"/>
      <c r="DB416" s="138"/>
      <c r="DC416" s="138"/>
      <c r="DD416" s="138"/>
      <c r="DE416" s="138"/>
    </row>
    <row r="417" customFormat="false" ht="15.75" hidden="false" customHeight="true" outlineLevel="0" collapsed="false">
      <c r="A417" s="132"/>
      <c r="B417" s="132"/>
      <c r="C417" s="132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  <c r="AC417" s="153"/>
      <c r="AD417" s="153"/>
      <c r="AE417" s="153"/>
      <c r="AF417" s="153"/>
      <c r="AG417" s="153"/>
      <c r="AH417" s="153"/>
      <c r="AI417" s="153"/>
      <c r="AJ417" s="153"/>
      <c r="AK417" s="153"/>
      <c r="AL417" s="153"/>
      <c r="AM417" s="153"/>
      <c r="AN417" s="153"/>
      <c r="AO417" s="153"/>
      <c r="AP417" s="153"/>
      <c r="AQ417" s="153"/>
      <c r="AR417" s="153"/>
      <c r="AS417" s="153"/>
      <c r="AT417" s="153"/>
      <c r="AU417" s="153"/>
      <c r="AV417" s="135"/>
      <c r="AW417" s="138"/>
      <c r="AX417" s="138"/>
      <c r="AY417" s="138"/>
      <c r="AZ417" s="138"/>
      <c r="BA417" s="138"/>
      <c r="BB417" s="138"/>
      <c r="BC417" s="138"/>
      <c r="BD417" s="138"/>
      <c r="BE417" s="138"/>
      <c r="BF417" s="138"/>
      <c r="BG417" s="138"/>
      <c r="BH417" s="138"/>
      <c r="BI417" s="138"/>
      <c r="BJ417" s="138"/>
      <c r="BK417" s="138"/>
      <c r="BL417" s="138"/>
      <c r="BM417" s="138"/>
      <c r="BN417" s="138"/>
      <c r="BO417" s="138"/>
      <c r="BP417" s="138"/>
      <c r="BQ417" s="138"/>
      <c r="BR417" s="138"/>
      <c r="BS417" s="138"/>
      <c r="BT417" s="138"/>
      <c r="BU417" s="138"/>
      <c r="BV417" s="138"/>
      <c r="BW417" s="138"/>
      <c r="BX417" s="138"/>
      <c r="BY417" s="138"/>
      <c r="BZ417" s="138"/>
      <c r="CA417" s="138"/>
      <c r="CB417" s="138"/>
      <c r="CC417" s="138"/>
      <c r="CD417" s="138"/>
      <c r="CE417" s="138"/>
      <c r="CF417" s="138"/>
      <c r="CG417" s="138"/>
      <c r="CH417" s="138"/>
      <c r="CI417" s="138"/>
      <c r="CJ417" s="138"/>
      <c r="CK417" s="138"/>
      <c r="CL417" s="138"/>
      <c r="CM417" s="138"/>
      <c r="CN417" s="138"/>
      <c r="CO417" s="138"/>
      <c r="CP417" s="138"/>
      <c r="CQ417" s="138"/>
      <c r="CR417" s="138"/>
      <c r="CS417" s="138"/>
      <c r="CT417" s="138"/>
      <c r="CU417" s="138"/>
      <c r="CV417" s="138"/>
      <c r="CW417" s="138"/>
      <c r="CX417" s="138"/>
      <c r="CY417" s="138"/>
      <c r="CZ417" s="138"/>
      <c r="DA417" s="138"/>
      <c r="DB417" s="138"/>
      <c r="DC417" s="138"/>
      <c r="DD417" s="138"/>
      <c r="DE417" s="138"/>
    </row>
    <row r="418" customFormat="false" ht="15.75" hidden="false" customHeight="true" outlineLevel="0" collapsed="false">
      <c r="A418" s="132"/>
      <c r="B418" s="132"/>
      <c r="C418" s="132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/>
      <c r="AG418" s="153"/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  <c r="AV418" s="135"/>
      <c r="AW418" s="138"/>
      <c r="AX418" s="138"/>
      <c r="AY418" s="138"/>
      <c r="AZ418" s="138"/>
      <c r="BA418" s="138"/>
      <c r="BB418" s="138"/>
      <c r="BC418" s="138"/>
      <c r="BD418" s="138"/>
      <c r="BE418" s="138"/>
      <c r="BF418" s="138"/>
      <c r="BG418" s="138"/>
      <c r="BH418" s="138"/>
      <c r="BI418" s="138"/>
      <c r="BJ418" s="138"/>
      <c r="BK418" s="138"/>
      <c r="BL418" s="138"/>
      <c r="BM418" s="138"/>
      <c r="BN418" s="138"/>
      <c r="BO418" s="138"/>
      <c r="BP418" s="138"/>
      <c r="BQ418" s="138"/>
      <c r="BR418" s="138"/>
      <c r="BS418" s="138"/>
      <c r="BT418" s="138"/>
      <c r="BU418" s="138"/>
      <c r="BV418" s="138"/>
      <c r="BW418" s="138"/>
      <c r="BX418" s="138"/>
      <c r="BY418" s="138"/>
      <c r="BZ418" s="138"/>
      <c r="CA418" s="138"/>
      <c r="CB418" s="138"/>
      <c r="CC418" s="138"/>
      <c r="CD418" s="138"/>
      <c r="CE418" s="138"/>
      <c r="CF418" s="138"/>
      <c r="CG418" s="138"/>
      <c r="CH418" s="138"/>
      <c r="CI418" s="138"/>
      <c r="CJ418" s="138"/>
      <c r="CK418" s="138"/>
      <c r="CL418" s="138"/>
      <c r="CM418" s="138"/>
      <c r="CN418" s="138"/>
      <c r="CO418" s="138"/>
      <c r="CP418" s="138"/>
      <c r="CQ418" s="138"/>
      <c r="CR418" s="138"/>
      <c r="CS418" s="138"/>
      <c r="CT418" s="138"/>
      <c r="CU418" s="138"/>
      <c r="CV418" s="138"/>
      <c r="CW418" s="138"/>
      <c r="CX418" s="138"/>
      <c r="CY418" s="138"/>
      <c r="CZ418" s="138"/>
      <c r="DA418" s="138"/>
      <c r="DB418" s="138"/>
      <c r="DC418" s="138"/>
      <c r="DD418" s="138"/>
      <c r="DE418" s="138"/>
    </row>
    <row r="419" customFormat="false" ht="15.75" hidden="false" customHeight="true" outlineLevel="0" collapsed="false">
      <c r="A419" s="132"/>
      <c r="B419" s="132"/>
      <c r="C419" s="132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  <c r="AC419" s="153"/>
      <c r="AD419" s="153"/>
      <c r="AE419" s="153"/>
      <c r="AF419" s="153"/>
      <c r="AG419" s="153"/>
      <c r="AH419" s="153"/>
      <c r="AI419" s="153"/>
      <c r="AJ419" s="153"/>
      <c r="AK419" s="153"/>
      <c r="AL419" s="153"/>
      <c r="AM419" s="153"/>
      <c r="AN419" s="153"/>
      <c r="AO419" s="153"/>
      <c r="AP419" s="153"/>
      <c r="AQ419" s="153"/>
      <c r="AR419" s="153"/>
      <c r="AS419" s="153"/>
      <c r="AT419" s="153"/>
      <c r="AU419" s="153"/>
      <c r="AV419" s="135"/>
      <c r="AW419" s="138"/>
      <c r="AX419" s="138"/>
      <c r="AY419" s="138"/>
      <c r="AZ419" s="138"/>
      <c r="BA419" s="138"/>
      <c r="BB419" s="138"/>
      <c r="BC419" s="138"/>
      <c r="BD419" s="138"/>
      <c r="BE419" s="138"/>
      <c r="BF419" s="138"/>
      <c r="BG419" s="138"/>
      <c r="BH419" s="138"/>
      <c r="BI419" s="138"/>
      <c r="BJ419" s="138"/>
      <c r="BK419" s="138"/>
      <c r="BL419" s="138"/>
      <c r="BM419" s="138"/>
      <c r="BN419" s="138"/>
      <c r="BO419" s="138"/>
      <c r="BP419" s="138"/>
      <c r="BQ419" s="138"/>
      <c r="BR419" s="138"/>
      <c r="BS419" s="138"/>
      <c r="BT419" s="138"/>
      <c r="BU419" s="138"/>
      <c r="BV419" s="138"/>
      <c r="BW419" s="138"/>
      <c r="BX419" s="138"/>
      <c r="BY419" s="138"/>
      <c r="BZ419" s="138"/>
      <c r="CA419" s="138"/>
      <c r="CB419" s="138"/>
      <c r="CC419" s="138"/>
      <c r="CD419" s="138"/>
      <c r="CE419" s="138"/>
      <c r="CF419" s="138"/>
      <c r="CG419" s="138"/>
      <c r="CH419" s="138"/>
      <c r="CI419" s="138"/>
      <c r="CJ419" s="138"/>
      <c r="CK419" s="138"/>
      <c r="CL419" s="138"/>
      <c r="CM419" s="138"/>
      <c r="CN419" s="138"/>
      <c r="CO419" s="138"/>
      <c r="CP419" s="138"/>
      <c r="CQ419" s="138"/>
      <c r="CR419" s="138"/>
      <c r="CS419" s="138"/>
      <c r="CT419" s="138"/>
      <c r="CU419" s="138"/>
      <c r="CV419" s="138"/>
      <c r="CW419" s="138"/>
      <c r="CX419" s="138"/>
      <c r="CY419" s="138"/>
      <c r="CZ419" s="138"/>
      <c r="DA419" s="138"/>
      <c r="DB419" s="138"/>
      <c r="DC419" s="138"/>
      <c r="DD419" s="138"/>
      <c r="DE419" s="138"/>
    </row>
    <row r="420" customFormat="false" ht="15.75" hidden="false" customHeight="true" outlineLevel="0" collapsed="false">
      <c r="A420" s="132"/>
      <c r="B420" s="132"/>
      <c r="C420" s="132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35"/>
      <c r="AW420" s="138"/>
      <c r="AX420" s="138"/>
      <c r="AY420" s="138"/>
      <c r="AZ420" s="138"/>
      <c r="BA420" s="138"/>
      <c r="BB420" s="138"/>
      <c r="BC420" s="138"/>
      <c r="BD420" s="138"/>
      <c r="BE420" s="138"/>
      <c r="BF420" s="138"/>
      <c r="BG420" s="138"/>
      <c r="BH420" s="138"/>
      <c r="BI420" s="138"/>
      <c r="BJ420" s="138"/>
      <c r="BK420" s="138"/>
      <c r="BL420" s="138"/>
      <c r="BM420" s="138"/>
      <c r="BN420" s="138"/>
      <c r="BO420" s="138"/>
      <c r="BP420" s="138"/>
      <c r="BQ420" s="138"/>
      <c r="BR420" s="138"/>
      <c r="BS420" s="138"/>
      <c r="BT420" s="138"/>
      <c r="BU420" s="138"/>
      <c r="BV420" s="138"/>
      <c r="BW420" s="138"/>
      <c r="BX420" s="138"/>
      <c r="BY420" s="138"/>
      <c r="BZ420" s="138"/>
      <c r="CA420" s="138"/>
      <c r="CB420" s="138"/>
      <c r="CC420" s="138"/>
      <c r="CD420" s="138"/>
      <c r="CE420" s="138"/>
      <c r="CF420" s="138"/>
      <c r="CG420" s="138"/>
      <c r="CH420" s="138"/>
      <c r="CI420" s="138"/>
      <c r="CJ420" s="138"/>
      <c r="CK420" s="138"/>
      <c r="CL420" s="138"/>
      <c r="CM420" s="138"/>
      <c r="CN420" s="138"/>
      <c r="CO420" s="138"/>
      <c r="CP420" s="138"/>
      <c r="CQ420" s="138"/>
      <c r="CR420" s="138"/>
      <c r="CS420" s="138"/>
      <c r="CT420" s="138"/>
      <c r="CU420" s="138"/>
      <c r="CV420" s="138"/>
      <c r="CW420" s="138"/>
      <c r="CX420" s="138"/>
      <c r="CY420" s="138"/>
      <c r="CZ420" s="138"/>
      <c r="DA420" s="138"/>
      <c r="DB420" s="138"/>
      <c r="DC420" s="138"/>
      <c r="DD420" s="138"/>
      <c r="DE420" s="138"/>
    </row>
    <row r="421" customFormat="false" ht="15.75" hidden="false" customHeight="true" outlineLevel="0" collapsed="false">
      <c r="A421" s="132"/>
      <c r="B421" s="132"/>
      <c r="C421" s="132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35"/>
      <c r="AW421" s="138"/>
      <c r="AX421" s="138"/>
      <c r="AY421" s="138"/>
      <c r="AZ421" s="138"/>
      <c r="BA421" s="138"/>
      <c r="BB421" s="138"/>
      <c r="BC421" s="138"/>
      <c r="BD421" s="138"/>
      <c r="BE421" s="138"/>
      <c r="BF421" s="138"/>
      <c r="BG421" s="138"/>
      <c r="BH421" s="138"/>
      <c r="BI421" s="138"/>
      <c r="BJ421" s="138"/>
      <c r="BK421" s="138"/>
      <c r="BL421" s="138"/>
      <c r="BM421" s="138"/>
      <c r="BN421" s="138"/>
      <c r="BO421" s="138"/>
      <c r="BP421" s="138"/>
      <c r="BQ421" s="138"/>
      <c r="BR421" s="138"/>
      <c r="BS421" s="138"/>
      <c r="BT421" s="138"/>
      <c r="BU421" s="138"/>
      <c r="BV421" s="138"/>
      <c r="BW421" s="138"/>
      <c r="BX421" s="138"/>
      <c r="BY421" s="138"/>
      <c r="BZ421" s="138"/>
      <c r="CA421" s="138"/>
      <c r="CB421" s="138"/>
      <c r="CC421" s="138"/>
      <c r="CD421" s="138"/>
      <c r="CE421" s="138"/>
      <c r="CF421" s="138"/>
      <c r="CG421" s="138"/>
      <c r="CH421" s="138"/>
      <c r="CI421" s="138"/>
      <c r="CJ421" s="138"/>
      <c r="CK421" s="138"/>
      <c r="CL421" s="138"/>
      <c r="CM421" s="138"/>
      <c r="CN421" s="138"/>
      <c r="CO421" s="138"/>
      <c r="CP421" s="138"/>
      <c r="CQ421" s="138"/>
      <c r="CR421" s="138"/>
      <c r="CS421" s="138"/>
      <c r="CT421" s="138"/>
      <c r="CU421" s="138"/>
      <c r="CV421" s="138"/>
      <c r="CW421" s="138"/>
      <c r="CX421" s="138"/>
      <c r="CY421" s="138"/>
      <c r="CZ421" s="138"/>
      <c r="DA421" s="138"/>
      <c r="DB421" s="138"/>
      <c r="DC421" s="138"/>
      <c r="DD421" s="138"/>
      <c r="DE421" s="138"/>
    </row>
    <row r="422" customFormat="false" ht="15.75" hidden="false" customHeight="true" outlineLevel="0" collapsed="false">
      <c r="A422" s="132"/>
      <c r="B422" s="132"/>
      <c r="C422" s="132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35"/>
      <c r="AW422" s="138"/>
      <c r="AX422" s="138"/>
      <c r="AY422" s="138"/>
      <c r="AZ422" s="138"/>
      <c r="BA422" s="138"/>
      <c r="BB422" s="138"/>
      <c r="BC422" s="138"/>
      <c r="BD422" s="138"/>
      <c r="BE422" s="138"/>
      <c r="BF422" s="138"/>
      <c r="BG422" s="138"/>
      <c r="BH422" s="138"/>
      <c r="BI422" s="138"/>
      <c r="BJ422" s="138"/>
      <c r="BK422" s="138"/>
      <c r="BL422" s="138"/>
      <c r="BM422" s="138"/>
      <c r="BN422" s="138"/>
      <c r="BO422" s="138"/>
      <c r="BP422" s="138"/>
      <c r="BQ422" s="138"/>
      <c r="BR422" s="138"/>
      <c r="BS422" s="138"/>
      <c r="BT422" s="138"/>
      <c r="BU422" s="138"/>
      <c r="BV422" s="138"/>
      <c r="BW422" s="138"/>
      <c r="BX422" s="138"/>
      <c r="BY422" s="138"/>
      <c r="BZ422" s="138"/>
      <c r="CA422" s="138"/>
      <c r="CB422" s="138"/>
      <c r="CC422" s="138"/>
      <c r="CD422" s="138"/>
      <c r="CE422" s="138"/>
      <c r="CF422" s="138"/>
      <c r="CG422" s="138"/>
      <c r="CH422" s="138"/>
      <c r="CI422" s="138"/>
      <c r="CJ422" s="138"/>
      <c r="CK422" s="138"/>
      <c r="CL422" s="138"/>
      <c r="CM422" s="138"/>
      <c r="CN422" s="138"/>
      <c r="CO422" s="138"/>
      <c r="CP422" s="138"/>
      <c r="CQ422" s="138"/>
      <c r="CR422" s="138"/>
      <c r="CS422" s="138"/>
      <c r="CT422" s="138"/>
      <c r="CU422" s="138"/>
      <c r="CV422" s="138"/>
      <c r="CW422" s="138"/>
      <c r="CX422" s="138"/>
      <c r="CY422" s="138"/>
      <c r="CZ422" s="138"/>
      <c r="DA422" s="138"/>
      <c r="DB422" s="138"/>
      <c r="DC422" s="138"/>
      <c r="DD422" s="138"/>
      <c r="DE422" s="138"/>
    </row>
    <row r="423" customFormat="false" ht="15.75" hidden="false" customHeight="true" outlineLevel="0" collapsed="false">
      <c r="A423" s="132"/>
      <c r="B423" s="132"/>
      <c r="C423" s="132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35"/>
      <c r="AW423" s="138"/>
      <c r="AX423" s="138"/>
      <c r="AY423" s="138"/>
      <c r="AZ423" s="138"/>
      <c r="BA423" s="138"/>
      <c r="BB423" s="138"/>
      <c r="BC423" s="138"/>
      <c r="BD423" s="138"/>
      <c r="BE423" s="138"/>
      <c r="BF423" s="138"/>
      <c r="BG423" s="138"/>
      <c r="BH423" s="138"/>
      <c r="BI423" s="138"/>
      <c r="BJ423" s="138"/>
      <c r="BK423" s="138"/>
      <c r="BL423" s="138"/>
      <c r="BM423" s="138"/>
      <c r="BN423" s="138"/>
      <c r="BO423" s="138"/>
      <c r="BP423" s="138"/>
      <c r="BQ423" s="138"/>
      <c r="BR423" s="138"/>
      <c r="BS423" s="138"/>
      <c r="BT423" s="138"/>
      <c r="BU423" s="138"/>
      <c r="BV423" s="138"/>
      <c r="BW423" s="138"/>
      <c r="BX423" s="138"/>
      <c r="BY423" s="138"/>
      <c r="BZ423" s="138"/>
      <c r="CA423" s="138"/>
      <c r="CB423" s="138"/>
      <c r="CC423" s="138"/>
      <c r="CD423" s="138"/>
      <c r="CE423" s="138"/>
      <c r="CF423" s="138"/>
      <c r="CG423" s="138"/>
      <c r="CH423" s="138"/>
      <c r="CI423" s="138"/>
      <c r="CJ423" s="138"/>
      <c r="CK423" s="138"/>
      <c r="CL423" s="138"/>
      <c r="CM423" s="138"/>
      <c r="CN423" s="138"/>
      <c r="CO423" s="138"/>
      <c r="CP423" s="138"/>
      <c r="CQ423" s="138"/>
      <c r="CR423" s="138"/>
      <c r="CS423" s="138"/>
      <c r="CT423" s="138"/>
      <c r="CU423" s="138"/>
      <c r="CV423" s="138"/>
      <c r="CW423" s="138"/>
      <c r="CX423" s="138"/>
      <c r="CY423" s="138"/>
      <c r="CZ423" s="138"/>
      <c r="DA423" s="138"/>
      <c r="DB423" s="138"/>
      <c r="DC423" s="138"/>
      <c r="DD423" s="138"/>
      <c r="DE423" s="138"/>
    </row>
    <row r="424" customFormat="false" ht="15.75" hidden="false" customHeight="true" outlineLevel="0" collapsed="false">
      <c r="A424" s="132"/>
      <c r="B424" s="132"/>
      <c r="C424" s="132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35"/>
      <c r="AW424" s="138"/>
      <c r="AX424" s="138"/>
      <c r="AY424" s="138"/>
      <c r="AZ424" s="138"/>
      <c r="BA424" s="138"/>
      <c r="BB424" s="138"/>
      <c r="BC424" s="138"/>
      <c r="BD424" s="138"/>
      <c r="BE424" s="138"/>
      <c r="BF424" s="138"/>
      <c r="BG424" s="138"/>
      <c r="BH424" s="138"/>
      <c r="BI424" s="138"/>
      <c r="BJ424" s="138"/>
      <c r="BK424" s="138"/>
      <c r="BL424" s="138"/>
      <c r="BM424" s="138"/>
      <c r="BN424" s="138"/>
      <c r="BO424" s="138"/>
      <c r="BP424" s="138"/>
      <c r="BQ424" s="138"/>
      <c r="BR424" s="138"/>
      <c r="BS424" s="138"/>
      <c r="BT424" s="138"/>
      <c r="BU424" s="138"/>
      <c r="BV424" s="138"/>
      <c r="BW424" s="138"/>
      <c r="BX424" s="138"/>
      <c r="BY424" s="138"/>
      <c r="BZ424" s="138"/>
      <c r="CA424" s="138"/>
      <c r="CB424" s="138"/>
      <c r="CC424" s="138"/>
      <c r="CD424" s="138"/>
      <c r="CE424" s="138"/>
      <c r="CF424" s="138"/>
      <c r="CG424" s="138"/>
      <c r="CH424" s="138"/>
      <c r="CI424" s="138"/>
      <c r="CJ424" s="138"/>
      <c r="CK424" s="138"/>
      <c r="CL424" s="138"/>
      <c r="CM424" s="138"/>
      <c r="CN424" s="138"/>
      <c r="CO424" s="138"/>
      <c r="CP424" s="138"/>
      <c r="CQ424" s="138"/>
      <c r="CR424" s="138"/>
      <c r="CS424" s="138"/>
      <c r="CT424" s="138"/>
      <c r="CU424" s="138"/>
      <c r="CV424" s="138"/>
      <c r="CW424" s="138"/>
      <c r="CX424" s="138"/>
      <c r="CY424" s="138"/>
      <c r="CZ424" s="138"/>
      <c r="DA424" s="138"/>
      <c r="DB424" s="138"/>
      <c r="DC424" s="138"/>
      <c r="DD424" s="138"/>
      <c r="DE424" s="138"/>
    </row>
    <row r="425" customFormat="false" ht="15.75" hidden="false" customHeight="true" outlineLevel="0" collapsed="false">
      <c r="A425" s="132"/>
      <c r="B425" s="132"/>
      <c r="C425" s="132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35"/>
      <c r="AW425" s="138"/>
      <c r="AX425" s="138"/>
      <c r="AY425" s="138"/>
      <c r="AZ425" s="138"/>
      <c r="BA425" s="138"/>
      <c r="BB425" s="138"/>
      <c r="BC425" s="138"/>
      <c r="BD425" s="138"/>
      <c r="BE425" s="138"/>
      <c r="BF425" s="138"/>
      <c r="BG425" s="138"/>
      <c r="BH425" s="138"/>
      <c r="BI425" s="138"/>
      <c r="BJ425" s="138"/>
      <c r="BK425" s="138"/>
      <c r="BL425" s="138"/>
      <c r="BM425" s="138"/>
      <c r="BN425" s="138"/>
      <c r="BO425" s="138"/>
      <c r="BP425" s="138"/>
      <c r="BQ425" s="138"/>
      <c r="BR425" s="138"/>
      <c r="BS425" s="138"/>
      <c r="BT425" s="138"/>
      <c r="BU425" s="138"/>
      <c r="BV425" s="138"/>
      <c r="BW425" s="138"/>
      <c r="BX425" s="138"/>
      <c r="BY425" s="138"/>
      <c r="BZ425" s="138"/>
      <c r="CA425" s="138"/>
      <c r="CB425" s="138"/>
      <c r="CC425" s="138"/>
      <c r="CD425" s="138"/>
      <c r="CE425" s="138"/>
      <c r="CF425" s="138"/>
      <c r="CG425" s="138"/>
      <c r="CH425" s="138"/>
      <c r="CI425" s="138"/>
      <c r="CJ425" s="138"/>
      <c r="CK425" s="138"/>
      <c r="CL425" s="138"/>
      <c r="CM425" s="138"/>
      <c r="CN425" s="138"/>
      <c r="CO425" s="138"/>
      <c r="CP425" s="138"/>
      <c r="CQ425" s="138"/>
      <c r="CR425" s="138"/>
      <c r="CS425" s="138"/>
      <c r="CT425" s="138"/>
      <c r="CU425" s="138"/>
      <c r="CV425" s="138"/>
      <c r="CW425" s="138"/>
      <c r="CX425" s="138"/>
      <c r="CY425" s="138"/>
      <c r="CZ425" s="138"/>
      <c r="DA425" s="138"/>
      <c r="DB425" s="138"/>
      <c r="DC425" s="138"/>
      <c r="DD425" s="138"/>
      <c r="DE425" s="138"/>
    </row>
    <row r="426" customFormat="false" ht="15.75" hidden="false" customHeight="true" outlineLevel="0" collapsed="false">
      <c r="A426" s="132"/>
      <c r="B426" s="132"/>
      <c r="C426" s="132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35"/>
      <c r="AW426" s="138"/>
      <c r="AX426" s="138"/>
      <c r="AY426" s="138"/>
      <c r="AZ426" s="138"/>
      <c r="BA426" s="138"/>
      <c r="BB426" s="138"/>
      <c r="BC426" s="138"/>
      <c r="BD426" s="138"/>
      <c r="BE426" s="138"/>
      <c r="BF426" s="138"/>
      <c r="BG426" s="138"/>
      <c r="BH426" s="138"/>
      <c r="BI426" s="138"/>
      <c r="BJ426" s="138"/>
      <c r="BK426" s="138"/>
      <c r="BL426" s="138"/>
      <c r="BM426" s="138"/>
      <c r="BN426" s="138"/>
      <c r="BO426" s="138"/>
      <c r="BP426" s="138"/>
      <c r="BQ426" s="138"/>
      <c r="BR426" s="138"/>
      <c r="BS426" s="138"/>
      <c r="BT426" s="138"/>
      <c r="BU426" s="138"/>
      <c r="BV426" s="138"/>
      <c r="BW426" s="138"/>
      <c r="BX426" s="138"/>
      <c r="BY426" s="138"/>
      <c r="BZ426" s="138"/>
      <c r="CA426" s="138"/>
      <c r="CB426" s="138"/>
      <c r="CC426" s="138"/>
      <c r="CD426" s="138"/>
      <c r="CE426" s="138"/>
      <c r="CF426" s="138"/>
      <c r="CG426" s="138"/>
      <c r="CH426" s="138"/>
      <c r="CI426" s="138"/>
      <c r="CJ426" s="138"/>
      <c r="CK426" s="138"/>
      <c r="CL426" s="138"/>
      <c r="CM426" s="138"/>
      <c r="CN426" s="138"/>
      <c r="CO426" s="138"/>
      <c r="CP426" s="138"/>
      <c r="CQ426" s="138"/>
      <c r="CR426" s="138"/>
      <c r="CS426" s="138"/>
      <c r="CT426" s="138"/>
      <c r="CU426" s="138"/>
      <c r="CV426" s="138"/>
      <c r="CW426" s="138"/>
      <c r="CX426" s="138"/>
      <c r="CY426" s="138"/>
      <c r="CZ426" s="138"/>
      <c r="DA426" s="138"/>
      <c r="DB426" s="138"/>
      <c r="DC426" s="138"/>
      <c r="DD426" s="138"/>
      <c r="DE426" s="138"/>
    </row>
    <row r="427" customFormat="false" ht="15.75" hidden="false" customHeight="true" outlineLevel="0" collapsed="false">
      <c r="A427" s="132"/>
      <c r="B427" s="132"/>
      <c r="C427" s="132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35"/>
      <c r="AW427" s="138"/>
      <c r="AX427" s="138"/>
      <c r="AY427" s="138"/>
      <c r="AZ427" s="138"/>
      <c r="BA427" s="138"/>
      <c r="BB427" s="138"/>
      <c r="BC427" s="138"/>
      <c r="BD427" s="138"/>
      <c r="BE427" s="138"/>
      <c r="BF427" s="138"/>
      <c r="BG427" s="138"/>
      <c r="BH427" s="138"/>
      <c r="BI427" s="138"/>
      <c r="BJ427" s="138"/>
      <c r="BK427" s="138"/>
      <c r="BL427" s="138"/>
      <c r="BM427" s="138"/>
      <c r="BN427" s="138"/>
      <c r="BO427" s="138"/>
      <c r="BP427" s="138"/>
      <c r="BQ427" s="138"/>
      <c r="BR427" s="138"/>
      <c r="BS427" s="138"/>
      <c r="BT427" s="138"/>
      <c r="BU427" s="138"/>
      <c r="BV427" s="138"/>
      <c r="BW427" s="138"/>
      <c r="BX427" s="138"/>
      <c r="BY427" s="138"/>
      <c r="BZ427" s="138"/>
      <c r="CA427" s="138"/>
      <c r="CB427" s="138"/>
      <c r="CC427" s="138"/>
      <c r="CD427" s="138"/>
      <c r="CE427" s="138"/>
      <c r="CF427" s="138"/>
      <c r="CG427" s="138"/>
      <c r="CH427" s="138"/>
      <c r="CI427" s="138"/>
      <c r="CJ427" s="138"/>
      <c r="CK427" s="138"/>
      <c r="CL427" s="138"/>
      <c r="CM427" s="138"/>
      <c r="CN427" s="138"/>
      <c r="CO427" s="138"/>
      <c r="CP427" s="138"/>
      <c r="CQ427" s="138"/>
      <c r="CR427" s="138"/>
      <c r="CS427" s="138"/>
      <c r="CT427" s="138"/>
      <c r="CU427" s="138"/>
      <c r="CV427" s="138"/>
      <c r="CW427" s="138"/>
      <c r="CX427" s="138"/>
      <c r="CY427" s="138"/>
      <c r="CZ427" s="138"/>
      <c r="DA427" s="138"/>
      <c r="DB427" s="138"/>
      <c r="DC427" s="138"/>
      <c r="DD427" s="138"/>
      <c r="DE427" s="138"/>
    </row>
    <row r="428" customFormat="false" ht="15.75" hidden="false" customHeight="true" outlineLevel="0" collapsed="false">
      <c r="A428" s="132"/>
      <c r="B428" s="132"/>
      <c r="C428" s="132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35"/>
      <c r="AW428" s="138"/>
      <c r="AX428" s="138"/>
      <c r="AY428" s="138"/>
      <c r="AZ428" s="138"/>
      <c r="BA428" s="138"/>
      <c r="BB428" s="138"/>
      <c r="BC428" s="138"/>
      <c r="BD428" s="138"/>
      <c r="BE428" s="138"/>
      <c r="BF428" s="138"/>
      <c r="BG428" s="138"/>
      <c r="BH428" s="138"/>
      <c r="BI428" s="138"/>
      <c r="BJ428" s="138"/>
      <c r="BK428" s="138"/>
      <c r="BL428" s="138"/>
      <c r="BM428" s="138"/>
      <c r="BN428" s="138"/>
      <c r="BO428" s="138"/>
      <c r="BP428" s="138"/>
      <c r="BQ428" s="138"/>
      <c r="BR428" s="138"/>
      <c r="BS428" s="138"/>
      <c r="BT428" s="138"/>
      <c r="BU428" s="138"/>
      <c r="BV428" s="138"/>
      <c r="BW428" s="138"/>
      <c r="BX428" s="138"/>
      <c r="BY428" s="138"/>
      <c r="BZ428" s="138"/>
      <c r="CA428" s="138"/>
      <c r="CB428" s="138"/>
      <c r="CC428" s="138"/>
      <c r="CD428" s="138"/>
      <c r="CE428" s="138"/>
      <c r="CF428" s="138"/>
      <c r="CG428" s="138"/>
      <c r="CH428" s="138"/>
      <c r="CI428" s="138"/>
      <c r="CJ428" s="138"/>
      <c r="CK428" s="138"/>
      <c r="CL428" s="138"/>
      <c r="CM428" s="138"/>
      <c r="CN428" s="138"/>
      <c r="CO428" s="138"/>
      <c r="CP428" s="138"/>
      <c r="CQ428" s="138"/>
      <c r="CR428" s="138"/>
      <c r="CS428" s="138"/>
      <c r="CT428" s="138"/>
      <c r="CU428" s="138"/>
      <c r="CV428" s="138"/>
      <c r="CW428" s="138"/>
      <c r="CX428" s="138"/>
      <c r="CY428" s="138"/>
      <c r="CZ428" s="138"/>
      <c r="DA428" s="138"/>
      <c r="DB428" s="138"/>
      <c r="DC428" s="138"/>
      <c r="DD428" s="138"/>
      <c r="DE428" s="138"/>
    </row>
    <row r="429" customFormat="false" ht="15.75" hidden="false" customHeight="true" outlineLevel="0" collapsed="false">
      <c r="A429" s="132"/>
      <c r="B429" s="132"/>
      <c r="C429" s="132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35"/>
      <c r="AW429" s="138"/>
      <c r="AX429" s="138"/>
      <c r="AY429" s="138"/>
      <c r="AZ429" s="138"/>
      <c r="BA429" s="138"/>
      <c r="BB429" s="138"/>
      <c r="BC429" s="138"/>
      <c r="BD429" s="138"/>
      <c r="BE429" s="138"/>
      <c r="BF429" s="138"/>
      <c r="BG429" s="138"/>
      <c r="BH429" s="138"/>
      <c r="BI429" s="138"/>
      <c r="BJ429" s="138"/>
      <c r="BK429" s="138"/>
      <c r="BL429" s="138"/>
      <c r="BM429" s="138"/>
      <c r="BN429" s="138"/>
      <c r="BO429" s="138"/>
      <c r="BP429" s="138"/>
      <c r="BQ429" s="138"/>
      <c r="BR429" s="138"/>
      <c r="BS429" s="138"/>
      <c r="BT429" s="138"/>
      <c r="BU429" s="138"/>
      <c r="BV429" s="138"/>
      <c r="BW429" s="138"/>
      <c r="BX429" s="138"/>
      <c r="BY429" s="138"/>
      <c r="BZ429" s="138"/>
      <c r="CA429" s="138"/>
      <c r="CB429" s="138"/>
      <c r="CC429" s="138"/>
      <c r="CD429" s="138"/>
      <c r="CE429" s="138"/>
      <c r="CF429" s="138"/>
      <c r="CG429" s="138"/>
      <c r="CH429" s="138"/>
      <c r="CI429" s="138"/>
      <c r="CJ429" s="138"/>
      <c r="CK429" s="138"/>
      <c r="CL429" s="138"/>
      <c r="CM429" s="138"/>
      <c r="CN429" s="138"/>
      <c r="CO429" s="138"/>
      <c r="CP429" s="138"/>
      <c r="CQ429" s="138"/>
      <c r="CR429" s="138"/>
      <c r="CS429" s="138"/>
      <c r="CT429" s="138"/>
      <c r="CU429" s="138"/>
      <c r="CV429" s="138"/>
      <c r="CW429" s="138"/>
      <c r="CX429" s="138"/>
      <c r="CY429" s="138"/>
      <c r="CZ429" s="138"/>
      <c r="DA429" s="138"/>
      <c r="DB429" s="138"/>
      <c r="DC429" s="138"/>
      <c r="DD429" s="138"/>
      <c r="DE429" s="138"/>
    </row>
    <row r="430" customFormat="false" ht="15.75" hidden="false" customHeight="true" outlineLevel="0" collapsed="false">
      <c r="A430" s="132"/>
      <c r="B430" s="132"/>
      <c r="C430" s="132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35"/>
      <c r="AW430" s="138"/>
      <c r="AX430" s="138"/>
      <c r="AY430" s="138"/>
      <c r="AZ430" s="138"/>
      <c r="BA430" s="138"/>
      <c r="BB430" s="138"/>
      <c r="BC430" s="138"/>
      <c r="BD430" s="138"/>
      <c r="BE430" s="138"/>
      <c r="BF430" s="138"/>
      <c r="BG430" s="138"/>
      <c r="BH430" s="138"/>
      <c r="BI430" s="138"/>
      <c r="BJ430" s="138"/>
      <c r="BK430" s="138"/>
      <c r="BL430" s="138"/>
      <c r="BM430" s="138"/>
      <c r="BN430" s="138"/>
      <c r="BO430" s="138"/>
      <c r="BP430" s="138"/>
      <c r="BQ430" s="138"/>
      <c r="BR430" s="138"/>
      <c r="BS430" s="138"/>
      <c r="BT430" s="138"/>
      <c r="BU430" s="138"/>
      <c r="BV430" s="138"/>
      <c r="BW430" s="138"/>
      <c r="BX430" s="138"/>
      <c r="BY430" s="138"/>
      <c r="BZ430" s="138"/>
      <c r="CA430" s="138"/>
      <c r="CB430" s="138"/>
      <c r="CC430" s="138"/>
      <c r="CD430" s="138"/>
      <c r="CE430" s="138"/>
      <c r="CF430" s="138"/>
      <c r="CG430" s="138"/>
      <c r="CH430" s="138"/>
      <c r="CI430" s="138"/>
      <c r="CJ430" s="138"/>
      <c r="CK430" s="138"/>
      <c r="CL430" s="138"/>
      <c r="CM430" s="138"/>
      <c r="CN430" s="138"/>
      <c r="CO430" s="138"/>
      <c r="CP430" s="138"/>
      <c r="CQ430" s="138"/>
      <c r="CR430" s="138"/>
      <c r="CS430" s="138"/>
      <c r="CT430" s="138"/>
      <c r="CU430" s="138"/>
      <c r="CV430" s="138"/>
      <c r="CW430" s="138"/>
      <c r="CX430" s="138"/>
      <c r="CY430" s="138"/>
      <c r="CZ430" s="138"/>
      <c r="DA430" s="138"/>
      <c r="DB430" s="138"/>
      <c r="DC430" s="138"/>
      <c r="DD430" s="138"/>
      <c r="DE430" s="138"/>
    </row>
    <row r="431" customFormat="false" ht="15.75" hidden="false" customHeight="true" outlineLevel="0" collapsed="false">
      <c r="A431" s="132"/>
      <c r="B431" s="132"/>
      <c r="C431" s="132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35"/>
      <c r="AW431" s="138"/>
      <c r="AX431" s="138"/>
      <c r="AY431" s="138"/>
      <c r="AZ431" s="138"/>
      <c r="BA431" s="138"/>
      <c r="BB431" s="138"/>
      <c r="BC431" s="138"/>
      <c r="BD431" s="138"/>
      <c r="BE431" s="138"/>
      <c r="BF431" s="138"/>
      <c r="BG431" s="138"/>
      <c r="BH431" s="138"/>
      <c r="BI431" s="138"/>
      <c r="BJ431" s="138"/>
      <c r="BK431" s="138"/>
      <c r="BL431" s="138"/>
      <c r="BM431" s="138"/>
      <c r="BN431" s="138"/>
      <c r="BO431" s="138"/>
      <c r="BP431" s="138"/>
      <c r="BQ431" s="138"/>
      <c r="BR431" s="138"/>
      <c r="BS431" s="138"/>
      <c r="BT431" s="138"/>
      <c r="BU431" s="138"/>
      <c r="BV431" s="138"/>
      <c r="BW431" s="138"/>
      <c r="BX431" s="138"/>
      <c r="BY431" s="138"/>
      <c r="BZ431" s="138"/>
      <c r="CA431" s="138"/>
      <c r="CB431" s="138"/>
      <c r="CC431" s="138"/>
      <c r="CD431" s="138"/>
      <c r="CE431" s="138"/>
      <c r="CF431" s="138"/>
      <c r="CG431" s="138"/>
      <c r="CH431" s="138"/>
      <c r="CI431" s="138"/>
      <c r="CJ431" s="138"/>
      <c r="CK431" s="138"/>
      <c r="CL431" s="138"/>
      <c r="CM431" s="138"/>
      <c r="CN431" s="138"/>
      <c r="CO431" s="138"/>
      <c r="CP431" s="138"/>
      <c r="CQ431" s="138"/>
      <c r="CR431" s="138"/>
      <c r="CS431" s="138"/>
      <c r="CT431" s="138"/>
      <c r="CU431" s="138"/>
      <c r="CV431" s="138"/>
      <c r="CW431" s="138"/>
      <c r="CX431" s="138"/>
      <c r="CY431" s="138"/>
      <c r="CZ431" s="138"/>
      <c r="DA431" s="138"/>
      <c r="DB431" s="138"/>
      <c r="DC431" s="138"/>
      <c r="DD431" s="138"/>
      <c r="DE431" s="138"/>
    </row>
    <row r="432" customFormat="false" ht="15.75" hidden="false" customHeight="true" outlineLevel="0" collapsed="false">
      <c r="A432" s="132"/>
      <c r="B432" s="132"/>
      <c r="C432" s="132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35"/>
      <c r="AW432" s="138"/>
      <c r="AX432" s="138"/>
      <c r="AY432" s="138"/>
      <c r="AZ432" s="138"/>
      <c r="BA432" s="138"/>
      <c r="BB432" s="138"/>
      <c r="BC432" s="138"/>
      <c r="BD432" s="138"/>
      <c r="BE432" s="138"/>
      <c r="BF432" s="138"/>
      <c r="BG432" s="138"/>
      <c r="BH432" s="138"/>
      <c r="BI432" s="138"/>
      <c r="BJ432" s="138"/>
      <c r="BK432" s="138"/>
      <c r="BL432" s="138"/>
      <c r="BM432" s="138"/>
      <c r="BN432" s="138"/>
      <c r="BO432" s="138"/>
      <c r="BP432" s="138"/>
      <c r="BQ432" s="138"/>
      <c r="BR432" s="138"/>
      <c r="BS432" s="138"/>
      <c r="BT432" s="138"/>
      <c r="BU432" s="138"/>
      <c r="BV432" s="138"/>
      <c r="BW432" s="138"/>
      <c r="BX432" s="138"/>
      <c r="BY432" s="138"/>
      <c r="BZ432" s="138"/>
      <c r="CA432" s="138"/>
      <c r="CB432" s="138"/>
      <c r="CC432" s="138"/>
      <c r="CD432" s="138"/>
      <c r="CE432" s="138"/>
      <c r="CF432" s="138"/>
      <c r="CG432" s="138"/>
      <c r="CH432" s="138"/>
      <c r="CI432" s="138"/>
      <c r="CJ432" s="138"/>
      <c r="CK432" s="138"/>
      <c r="CL432" s="138"/>
      <c r="CM432" s="138"/>
      <c r="CN432" s="138"/>
      <c r="CO432" s="138"/>
      <c r="CP432" s="138"/>
      <c r="CQ432" s="138"/>
      <c r="CR432" s="138"/>
      <c r="CS432" s="138"/>
      <c r="CT432" s="138"/>
      <c r="CU432" s="138"/>
      <c r="CV432" s="138"/>
      <c r="CW432" s="138"/>
      <c r="CX432" s="138"/>
      <c r="CY432" s="138"/>
      <c r="CZ432" s="138"/>
      <c r="DA432" s="138"/>
      <c r="DB432" s="138"/>
      <c r="DC432" s="138"/>
      <c r="DD432" s="138"/>
      <c r="DE432" s="138"/>
    </row>
    <row r="433" customFormat="false" ht="15.75" hidden="false" customHeight="true" outlineLevel="0" collapsed="false">
      <c r="A433" s="132"/>
      <c r="B433" s="132"/>
      <c r="C433" s="132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35"/>
      <c r="AW433" s="138"/>
      <c r="AX433" s="138"/>
      <c r="AY433" s="138"/>
      <c r="AZ433" s="138"/>
      <c r="BA433" s="138"/>
      <c r="BB433" s="138"/>
      <c r="BC433" s="138"/>
      <c r="BD433" s="138"/>
      <c r="BE433" s="138"/>
      <c r="BF433" s="138"/>
      <c r="BG433" s="138"/>
      <c r="BH433" s="138"/>
      <c r="BI433" s="138"/>
      <c r="BJ433" s="138"/>
      <c r="BK433" s="138"/>
      <c r="BL433" s="138"/>
      <c r="BM433" s="138"/>
      <c r="BN433" s="138"/>
      <c r="BO433" s="138"/>
      <c r="BP433" s="138"/>
      <c r="BQ433" s="138"/>
      <c r="BR433" s="138"/>
      <c r="BS433" s="138"/>
      <c r="BT433" s="138"/>
      <c r="BU433" s="138"/>
      <c r="BV433" s="138"/>
      <c r="BW433" s="138"/>
      <c r="BX433" s="138"/>
      <c r="BY433" s="138"/>
      <c r="BZ433" s="138"/>
      <c r="CA433" s="138"/>
      <c r="CB433" s="138"/>
      <c r="CC433" s="138"/>
      <c r="CD433" s="138"/>
      <c r="CE433" s="138"/>
      <c r="CF433" s="138"/>
      <c r="CG433" s="138"/>
      <c r="CH433" s="138"/>
      <c r="CI433" s="138"/>
      <c r="CJ433" s="138"/>
      <c r="CK433" s="138"/>
      <c r="CL433" s="138"/>
      <c r="CM433" s="138"/>
      <c r="CN433" s="138"/>
      <c r="CO433" s="138"/>
      <c r="CP433" s="138"/>
      <c r="CQ433" s="138"/>
      <c r="CR433" s="138"/>
      <c r="CS433" s="138"/>
      <c r="CT433" s="138"/>
      <c r="CU433" s="138"/>
      <c r="CV433" s="138"/>
      <c r="CW433" s="138"/>
      <c r="CX433" s="138"/>
      <c r="CY433" s="138"/>
      <c r="CZ433" s="138"/>
      <c r="DA433" s="138"/>
      <c r="DB433" s="138"/>
      <c r="DC433" s="138"/>
      <c r="DD433" s="138"/>
      <c r="DE433" s="138"/>
    </row>
    <row r="434" customFormat="false" ht="15.75" hidden="false" customHeight="true" outlineLevel="0" collapsed="false">
      <c r="A434" s="132"/>
      <c r="B434" s="132"/>
      <c r="C434" s="132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35"/>
      <c r="AW434" s="138"/>
      <c r="AX434" s="138"/>
      <c r="AY434" s="138"/>
      <c r="AZ434" s="138"/>
      <c r="BA434" s="138"/>
      <c r="BB434" s="138"/>
      <c r="BC434" s="138"/>
      <c r="BD434" s="138"/>
      <c r="BE434" s="138"/>
      <c r="BF434" s="138"/>
      <c r="BG434" s="138"/>
      <c r="BH434" s="138"/>
      <c r="BI434" s="138"/>
      <c r="BJ434" s="138"/>
      <c r="BK434" s="138"/>
      <c r="BL434" s="138"/>
      <c r="BM434" s="138"/>
      <c r="BN434" s="138"/>
      <c r="BO434" s="138"/>
      <c r="BP434" s="138"/>
      <c r="BQ434" s="138"/>
      <c r="BR434" s="138"/>
      <c r="BS434" s="138"/>
      <c r="BT434" s="138"/>
      <c r="BU434" s="138"/>
      <c r="BV434" s="138"/>
      <c r="BW434" s="138"/>
      <c r="BX434" s="138"/>
      <c r="BY434" s="138"/>
      <c r="BZ434" s="138"/>
      <c r="CA434" s="138"/>
      <c r="CB434" s="138"/>
      <c r="CC434" s="138"/>
      <c r="CD434" s="138"/>
      <c r="CE434" s="138"/>
      <c r="CF434" s="138"/>
      <c r="CG434" s="138"/>
      <c r="CH434" s="138"/>
      <c r="CI434" s="138"/>
      <c r="CJ434" s="138"/>
      <c r="CK434" s="138"/>
      <c r="CL434" s="138"/>
      <c r="CM434" s="138"/>
      <c r="CN434" s="138"/>
      <c r="CO434" s="138"/>
      <c r="CP434" s="138"/>
      <c r="CQ434" s="138"/>
      <c r="CR434" s="138"/>
      <c r="CS434" s="138"/>
      <c r="CT434" s="138"/>
      <c r="CU434" s="138"/>
      <c r="CV434" s="138"/>
      <c r="CW434" s="138"/>
      <c r="CX434" s="138"/>
      <c r="CY434" s="138"/>
      <c r="CZ434" s="138"/>
      <c r="DA434" s="138"/>
      <c r="DB434" s="138"/>
      <c r="DC434" s="138"/>
      <c r="DD434" s="138"/>
      <c r="DE434" s="138"/>
    </row>
    <row r="435" customFormat="false" ht="15.75" hidden="false" customHeight="true" outlineLevel="0" collapsed="false">
      <c r="A435" s="132"/>
      <c r="B435" s="132"/>
      <c r="C435" s="132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  <c r="AC435" s="153"/>
      <c r="AD435" s="153"/>
      <c r="AE435" s="153"/>
      <c r="AF435" s="153"/>
      <c r="AG435" s="153"/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153"/>
      <c r="AT435" s="153"/>
      <c r="AU435" s="153"/>
      <c r="AV435" s="135"/>
      <c r="AW435" s="138"/>
      <c r="AX435" s="138"/>
      <c r="AY435" s="138"/>
      <c r="AZ435" s="138"/>
      <c r="BA435" s="138"/>
      <c r="BB435" s="138"/>
      <c r="BC435" s="138"/>
      <c r="BD435" s="138"/>
      <c r="BE435" s="138"/>
      <c r="BF435" s="138"/>
      <c r="BG435" s="138"/>
      <c r="BH435" s="138"/>
      <c r="BI435" s="138"/>
      <c r="BJ435" s="138"/>
      <c r="BK435" s="138"/>
      <c r="BL435" s="138"/>
      <c r="BM435" s="138"/>
      <c r="BN435" s="138"/>
      <c r="BO435" s="138"/>
      <c r="BP435" s="138"/>
      <c r="BQ435" s="138"/>
      <c r="BR435" s="138"/>
      <c r="BS435" s="138"/>
      <c r="BT435" s="138"/>
      <c r="BU435" s="138"/>
      <c r="BV435" s="138"/>
      <c r="BW435" s="138"/>
      <c r="BX435" s="138"/>
      <c r="BY435" s="138"/>
      <c r="BZ435" s="138"/>
      <c r="CA435" s="138"/>
      <c r="CB435" s="138"/>
      <c r="CC435" s="138"/>
      <c r="CD435" s="138"/>
      <c r="CE435" s="138"/>
      <c r="CF435" s="138"/>
      <c r="CG435" s="138"/>
      <c r="CH435" s="138"/>
      <c r="CI435" s="138"/>
      <c r="CJ435" s="138"/>
      <c r="CK435" s="138"/>
      <c r="CL435" s="138"/>
      <c r="CM435" s="138"/>
      <c r="CN435" s="138"/>
      <c r="CO435" s="138"/>
      <c r="CP435" s="138"/>
      <c r="CQ435" s="138"/>
      <c r="CR435" s="138"/>
      <c r="CS435" s="138"/>
      <c r="CT435" s="138"/>
      <c r="CU435" s="138"/>
      <c r="CV435" s="138"/>
      <c r="CW435" s="138"/>
      <c r="CX435" s="138"/>
      <c r="CY435" s="138"/>
      <c r="CZ435" s="138"/>
      <c r="DA435" s="138"/>
      <c r="DB435" s="138"/>
      <c r="DC435" s="138"/>
      <c r="DD435" s="138"/>
      <c r="DE435" s="138"/>
    </row>
    <row r="436" customFormat="false" ht="15.75" hidden="false" customHeight="true" outlineLevel="0" collapsed="false">
      <c r="A436" s="132"/>
      <c r="B436" s="132"/>
      <c r="C436" s="132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  <c r="AV436" s="135"/>
      <c r="AW436" s="138"/>
      <c r="AX436" s="138"/>
      <c r="AY436" s="138"/>
      <c r="AZ436" s="138"/>
      <c r="BA436" s="138"/>
      <c r="BB436" s="138"/>
      <c r="BC436" s="138"/>
      <c r="BD436" s="138"/>
      <c r="BE436" s="138"/>
      <c r="BF436" s="138"/>
      <c r="BG436" s="138"/>
      <c r="BH436" s="138"/>
      <c r="BI436" s="138"/>
      <c r="BJ436" s="138"/>
      <c r="BK436" s="138"/>
      <c r="BL436" s="138"/>
      <c r="BM436" s="138"/>
      <c r="BN436" s="138"/>
      <c r="BO436" s="138"/>
      <c r="BP436" s="138"/>
      <c r="BQ436" s="138"/>
      <c r="BR436" s="138"/>
      <c r="BS436" s="138"/>
      <c r="BT436" s="138"/>
      <c r="BU436" s="138"/>
      <c r="BV436" s="138"/>
      <c r="BW436" s="138"/>
      <c r="BX436" s="138"/>
      <c r="BY436" s="138"/>
      <c r="BZ436" s="138"/>
      <c r="CA436" s="138"/>
      <c r="CB436" s="138"/>
      <c r="CC436" s="138"/>
      <c r="CD436" s="138"/>
      <c r="CE436" s="138"/>
      <c r="CF436" s="138"/>
      <c r="CG436" s="138"/>
      <c r="CH436" s="138"/>
      <c r="CI436" s="138"/>
      <c r="CJ436" s="138"/>
      <c r="CK436" s="138"/>
      <c r="CL436" s="138"/>
      <c r="CM436" s="138"/>
      <c r="CN436" s="138"/>
      <c r="CO436" s="138"/>
      <c r="CP436" s="138"/>
      <c r="CQ436" s="138"/>
      <c r="CR436" s="138"/>
      <c r="CS436" s="138"/>
      <c r="CT436" s="138"/>
      <c r="CU436" s="138"/>
      <c r="CV436" s="138"/>
      <c r="CW436" s="138"/>
      <c r="CX436" s="138"/>
      <c r="CY436" s="138"/>
      <c r="CZ436" s="138"/>
      <c r="DA436" s="138"/>
      <c r="DB436" s="138"/>
      <c r="DC436" s="138"/>
      <c r="DD436" s="138"/>
      <c r="DE436" s="138"/>
    </row>
    <row r="437" customFormat="false" ht="15.75" hidden="false" customHeight="true" outlineLevel="0" collapsed="false">
      <c r="A437" s="132"/>
      <c r="B437" s="132"/>
      <c r="C437" s="132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  <c r="AV437" s="135"/>
      <c r="AW437" s="138"/>
      <c r="AX437" s="138"/>
      <c r="AY437" s="138"/>
      <c r="AZ437" s="138"/>
      <c r="BA437" s="138"/>
      <c r="BB437" s="138"/>
      <c r="BC437" s="138"/>
      <c r="BD437" s="138"/>
      <c r="BE437" s="138"/>
      <c r="BF437" s="138"/>
      <c r="BG437" s="138"/>
      <c r="BH437" s="138"/>
      <c r="BI437" s="138"/>
      <c r="BJ437" s="138"/>
      <c r="BK437" s="138"/>
      <c r="BL437" s="138"/>
      <c r="BM437" s="138"/>
      <c r="BN437" s="138"/>
      <c r="BO437" s="138"/>
      <c r="BP437" s="138"/>
      <c r="BQ437" s="138"/>
      <c r="BR437" s="138"/>
      <c r="BS437" s="138"/>
      <c r="BT437" s="138"/>
      <c r="BU437" s="138"/>
      <c r="BV437" s="138"/>
      <c r="BW437" s="138"/>
      <c r="BX437" s="138"/>
      <c r="BY437" s="138"/>
      <c r="BZ437" s="138"/>
      <c r="CA437" s="138"/>
      <c r="CB437" s="138"/>
      <c r="CC437" s="138"/>
      <c r="CD437" s="138"/>
      <c r="CE437" s="138"/>
      <c r="CF437" s="138"/>
      <c r="CG437" s="138"/>
      <c r="CH437" s="138"/>
      <c r="CI437" s="138"/>
      <c r="CJ437" s="138"/>
      <c r="CK437" s="138"/>
      <c r="CL437" s="138"/>
      <c r="CM437" s="138"/>
      <c r="CN437" s="138"/>
      <c r="CO437" s="138"/>
      <c r="CP437" s="138"/>
      <c r="CQ437" s="138"/>
      <c r="CR437" s="138"/>
      <c r="CS437" s="138"/>
      <c r="CT437" s="138"/>
      <c r="CU437" s="138"/>
      <c r="CV437" s="138"/>
      <c r="CW437" s="138"/>
      <c r="CX437" s="138"/>
      <c r="CY437" s="138"/>
      <c r="CZ437" s="138"/>
      <c r="DA437" s="138"/>
      <c r="DB437" s="138"/>
      <c r="DC437" s="138"/>
      <c r="DD437" s="138"/>
      <c r="DE437" s="138"/>
    </row>
    <row r="438" customFormat="false" ht="15.75" hidden="false" customHeight="true" outlineLevel="0" collapsed="false">
      <c r="A438" s="132"/>
      <c r="B438" s="132"/>
      <c r="C438" s="132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35"/>
      <c r="AW438" s="138"/>
      <c r="AX438" s="138"/>
      <c r="AY438" s="138"/>
      <c r="AZ438" s="138"/>
      <c r="BA438" s="138"/>
      <c r="BB438" s="138"/>
      <c r="BC438" s="138"/>
      <c r="BD438" s="138"/>
      <c r="BE438" s="138"/>
      <c r="BF438" s="138"/>
      <c r="BG438" s="138"/>
      <c r="BH438" s="138"/>
      <c r="BI438" s="138"/>
      <c r="BJ438" s="138"/>
      <c r="BK438" s="138"/>
      <c r="BL438" s="138"/>
      <c r="BM438" s="138"/>
      <c r="BN438" s="138"/>
      <c r="BO438" s="138"/>
      <c r="BP438" s="138"/>
      <c r="BQ438" s="138"/>
      <c r="BR438" s="138"/>
      <c r="BS438" s="138"/>
      <c r="BT438" s="138"/>
      <c r="BU438" s="138"/>
      <c r="BV438" s="138"/>
      <c r="BW438" s="138"/>
      <c r="BX438" s="138"/>
      <c r="BY438" s="138"/>
      <c r="BZ438" s="138"/>
      <c r="CA438" s="138"/>
      <c r="CB438" s="138"/>
      <c r="CC438" s="138"/>
      <c r="CD438" s="138"/>
      <c r="CE438" s="138"/>
      <c r="CF438" s="138"/>
      <c r="CG438" s="138"/>
      <c r="CH438" s="138"/>
      <c r="CI438" s="138"/>
      <c r="CJ438" s="138"/>
      <c r="CK438" s="138"/>
      <c r="CL438" s="138"/>
      <c r="CM438" s="138"/>
      <c r="CN438" s="138"/>
      <c r="CO438" s="138"/>
      <c r="CP438" s="138"/>
      <c r="CQ438" s="138"/>
      <c r="CR438" s="138"/>
      <c r="CS438" s="138"/>
      <c r="CT438" s="138"/>
      <c r="CU438" s="138"/>
      <c r="CV438" s="138"/>
      <c r="CW438" s="138"/>
      <c r="CX438" s="138"/>
      <c r="CY438" s="138"/>
      <c r="CZ438" s="138"/>
      <c r="DA438" s="138"/>
      <c r="DB438" s="138"/>
      <c r="DC438" s="138"/>
      <c r="DD438" s="138"/>
      <c r="DE438" s="138"/>
    </row>
    <row r="439" customFormat="false" ht="15.75" hidden="false" customHeight="true" outlineLevel="0" collapsed="false">
      <c r="A439" s="132"/>
      <c r="B439" s="132"/>
      <c r="C439" s="132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35"/>
      <c r="AW439" s="138"/>
      <c r="AX439" s="138"/>
      <c r="AY439" s="138"/>
      <c r="AZ439" s="138"/>
      <c r="BA439" s="138"/>
      <c r="BB439" s="138"/>
      <c r="BC439" s="138"/>
      <c r="BD439" s="138"/>
      <c r="BE439" s="138"/>
      <c r="BF439" s="138"/>
      <c r="BG439" s="138"/>
      <c r="BH439" s="138"/>
      <c r="BI439" s="138"/>
      <c r="BJ439" s="138"/>
      <c r="BK439" s="138"/>
      <c r="BL439" s="138"/>
      <c r="BM439" s="138"/>
      <c r="BN439" s="138"/>
      <c r="BO439" s="138"/>
      <c r="BP439" s="138"/>
      <c r="BQ439" s="138"/>
      <c r="BR439" s="138"/>
      <c r="BS439" s="138"/>
      <c r="BT439" s="138"/>
      <c r="BU439" s="138"/>
      <c r="BV439" s="138"/>
      <c r="BW439" s="138"/>
      <c r="BX439" s="138"/>
      <c r="BY439" s="138"/>
      <c r="BZ439" s="138"/>
      <c r="CA439" s="138"/>
      <c r="CB439" s="138"/>
      <c r="CC439" s="138"/>
      <c r="CD439" s="138"/>
      <c r="CE439" s="138"/>
      <c r="CF439" s="138"/>
      <c r="CG439" s="138"/>
      <c r="CH439" s="138"/>
      <c r="CI439" s="138"/>
      <c r="CJ439" s="138"/>
      <c r="CK439" s="138"/>
      <c r="CL439" s="138"/>
      <c r="CM439" s="138"/>
      <c r="CN439" s="138"/>
      <c r="CO439" s="138"/>
      <c r="CP439" s="138"/>
      <c r="CQ439" s="138"/>
      <c r="CR439" s="138"/>
      <c r="CS439" s="138"/>
      <c r="CT439" s="138"/>
      <c r="CU439" s="138"/>
      <c r="CV439" s="138"/>
      <c r="CW439" s="138"/>
      <c r="CX439" s="138"/>
      <c r="CY439" s="138"/>
      <c r="CZ439" s="138"/>
      <c r="DA439" s="138"/>
      <c r="DB439" s="138"/>
      <c r="DC439" s="138"/>
      <c r="DD439" s="138"/>
      <c r="DE439" s="138"/>
    </row>
    <row r="440" customFormat="false" ht="15.75" hidden="false" customHeight="true" outlineLevel="0" collapsed="false">
      <c r="A440" s="132"/>
      <c r="B440" s="132"/>
      <c r="C440" s="132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35"/>
      <c r="AW440" s="138"/>
      <c r="AX440" s="138"/>
      <c r="AY440" s="138"/>
      <c r="AZ440" s="138"/>
      <c r="BA440" s="138"/>
      <c r="BB440" s="138"/>
      <c r="BC440" s="138"/>
      <c r="BD440" s="138"/>
      <c r="BE440" s="138"/>
      <c r="BF440" s="138"/>
      <c r="BG440" s="138"/>
      <c r="BH440" s="138"/>
      <c r="BI440" s="138"/>
      <c r="BJ440" s="138"/>
      <c r="BK440" s="138"/>
      <c r="BL440" s="138"/>
      <c r="BM440" s="138"/>
      <c r="BN440" s="138"/>
      <c r="BO440" s="138"/>
      <c r="BP440" s="138"/>
      <c r="BQ440" s="138"/>
      <c r="BR440" s="138"/>
      <c r="BS440" s="138"/>
      <c r="BT440" s="138"/>
      <c r="BU440" s="138"/>
      <c r="BV440" s="138"/>
      <c r="BW440" s="138"/>
      <c r="BX440" s="138"/>
      <c r="BY440" s="138"/>
      <c r="BZ440" s="138"/>
      <c r="CA440" s="138"/>
      <c r="CB440" s="138"/>
      <c r="CC440" s="138"/>
      <c r="CD440" s="138"/>
      <c r="CE440" s="138"/>
      <c r="CF440" s="138"/>
      <c r="CG440" s="138"/>
      <c r="CH440" s="138"/>
      <c r="CI440" s="138"/>
      <c r="CJ440" s="138"/>
      <c r="CK440" s="138"/>
      <c r="CL440" s="138"/>
      <c r="CM440" s="138"/>
      <c r="CN440" s="138"/>
      <c r="CO440" s="138"/>
      <c r="CP440" s="138"/>
      <c r="CQ440" s="138"/>
      <c r="CR440" s="138"/>
      <c r="CS440" s="138"/>
      <c r="CT440" s="138"/>
      <c r="CU440" s="138"/>
      <c r="CV440" s="138"/>
      <c r="CW440" s="138"/>
      <c r="CX440" s="138"/>
      <c r="CY440" s="138"/>
      <c r="CZ440" s="138"/>
      <c r="DA440" s="138"/>
      <c r="DB440" s="138"/>
      <c r="DC440" s="138"/>
      <c r="DD440" s="138"/>
      <c r="DE440" s="138"/>
    </row>
    <row r="441" customFormat="false" ht="15.75" hidden="false" customHeight="true" outlineLevel="0" collapsed="false">
      <c r="A441" s="132"/>
      <c r="B441" s="132"/>
      <c r="C441" s="132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35"/>
      <c r="AW441" s="138"/>
      <c r="AX441" s="138"/>
      <c r="AY441" s="138"/>
      <c r="AZ441" s="138"/>
      <c r="BA441" s="138"/>
      <c r="BB441" s="138"/>
      <c r="BC441" s="138"/>
      <c r="BD441" s="138"/>
      <c r="BE441" s="138"/>
      <c r="BF441" s="138"/>
      <c r="BG441" s="138"/>
      <c r="BH441" s="138"/>
      <c r="BI441" s="138"/>
      <c r="BJ441" s="138"/>
      <c r="BK441" s="138"/>
      <c r="BL441" s="138"/>
      <c r="BM441" s="138"/>
      <c r="BN441" s="138"/>
      <c r="BO441" s="138"/>
      <c r="BP441" s="138"/>
      <c r="BQ441" s="138"/>
      <c r="BR441" s="138"/>
      <c r="BS441" s="138"/>
      <c r="BT441" s="138"/>
      <c r="BU441" s="138"/>
      <c r="BV441" s="138"/>
      <c r="BW441" s="138"/>
      <c r="BX441" s="138"/>
      <c r="BY441" s="138"/>
      <c r="BZ441" s="138"/>
      <c r="CA441" s="138"/>
      <c r="CB441" s="138"/>
      <c r="CC441" s="138"/>
      <c r="CD441" s="138"/>
      <c r="CE441" s="138"/>
      <c r="CF441" s="138"/>
      <c r="CG441" s="138"/>
      <c r="CH441" s="138"/>
      <c r="CI441" s="138"/>
      <c r="CJ441" s="138"/>
      <c r="CK441" s="138"/>
      <c r="CL441" s="138"/>
      <c r="CM441" s="138"/>
      <c r="CN441" s="138"/>
      <c r="CO441" s="138"/>
      <c r="CP441" s="138"/>
      <c r="CQ441" s="138"/>
      <c r="CR441" s="138"/>
      <c r="CS441" s="138"/>
      <c r="CT441" s="138"/>
      <c r="CU441" s="138"/>
      <c r="CV441" s="138"/>
      <c r="CW441" s="138"/>
      <c r="CX441" s="138"/>
      <c r="CY441" s="138"/>
      <c r="CZ441" s="138"/>
      <c r="DA441" s="138"/>
      <c r="DB441" s="138"/>
      <c r="DC441" s="138"/>
      <c r="DD441" s="138"/>
      <c r="DE441" s="138"/>
    </row>
    <row r="442" customFormat="false" ht="15.75" hidden="false" customHeight="true" outlineLevel="0" collapsed="false">
      <c r="A442" s="132"/>
      <c r="B442" s="132"/>
      <c r="C442" s="132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35"/>
      <c r="AW442" s="138"/>
      <c r="AX442" s="138"/>
      <c r="AY442" s="138"/>
      <c r="AZ442" s="138"/>
      <c r="BA442" s="138"/>
      <c r="BB442" s="138"/>
      <c r="BC442" s="138"/>
      <c r="BD442" s="138"/>
      <c r="BE442" s="138"/>
      <c r="BF442" s="138"/>
      <c r="BG442" s="138"/>
      <c r="BH442" s="138"/>
      <c r="BI442" s="138"/>
      <c r="BJ442" s="138"/>
      <c r="BK442" s="138"/>
      <c r="BL442" s="138"/>
      <c r="BM442" s="138"/>
      <c r="BN442" s="138"/>
      <c r="BO442" s="138"/>
      <c r="BP442" s="138"/>
      <c r="BQ442" s="138"/>
      <c r="BR442" s="138"/>
      <c r="BS442" s="138"/>
      <c r="BT442" s="138"/>
      <c r="BU442" s="138"/>
      <c r="BV442" s="138"/>
      <c r="BW442" s="138"/>
      <c r="BX442" s="138"/>
      <c r="BY442" s="138"/>
      <c r="BZ442" s="138"/>
      <c r="CA442" s="138"/>
      <c r="CB442" s="138"/>
      <c r="CC442" s="138"/>
      <c r="CD442" s="138"/>
      <c r="CE442" s="138"/>
      <c r="CF442" s="138"/>
      <c r="CG442" s="138"/>
      <c r="CH442" s="138"/>
      <c r="CI442" s="138"/>
      <c r="CJ442" s="138"/>
      <c r="CK442" s="138"/>
      <c r="CL442" s="138"/>
      <c r="CM442" s="138"/>
      <c r="CN442" s="138"/>
      <c r="CO442" s="138"/>
      <c r="CP442" s="138"/>
      <c r="CQ442" s="138"/>
      <c r="CR442" s="138"/>
      <c r="CS442" s="138"/>
      <c r="CT442" s="138"/>
      <c r="CU442" s="138"/>
      <c r="CV442" s="138"/>
      <c r="CW442" s="138"/>
      <c r="CX442" s="138"/>
      <c r="CY442" s="138"/>
      <c r="CZ442" s="138"/>
      <c r="DA442" s="138"/>
      <c r="DB442" s="138"/>
      <c r="DC442" s="138"/>
      <c r="DD442" s="138"/>
      <c r="DE442" s="138"/>
    </row>
    <row r="443" customFormat="false" ht="15.75" hidden="false" customHeight="true" outlineLevel="0" collapsed="false">
      <c r="A443" s="132"/>
      <c r="B443" s="132"/>
      <c r="C443" s="132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35"/>
      <c r="AW443" s="138"/>
      <c r="AX443" s="138"/>
      <c r="AY443" s="138"/>
      <c r="AZ443" s="138"/>
      <c r="BA443" s="138"/>
      <c r="BB443" s="138"/>
      <c r="BC443" s="138"/>
      <c r="BD443" s="138"/>
      <c r="BE443" s="138"/>
      <c r="BF443" s="138"/>
      <c r="BG443" s="138"/>
      <c r="BH443" s="138"/>
      <c r="BI443" s="138"/>
      <c r="BJ443" s="138"/>
      <c r="BK443" s="138"/>
      <c r="BL443" s="138"/>
      <c r="BM443" s="138"/>
      <c r="BN443" s="138"/>
      <c r="BO443" s="138"/>
      <c r="BP443" s="138"/>
      <c r="BQ443" s="138"/>
      <c r="BR443" s="138"/>
      <c r="BS443" s="138"/>
      <c r="BT443" s="138"/>
      <c r="BU443" s="138"/>
      <c r="BV443" s="138"/>
      <c r="BW443" s="138"/>
      <c r="BX443" s="138"/>
      <c r="BY443" s="138"/>
      <c r="BZ443" s="138"/>
      <c r="CA443" s="138"/>
      <c r="CB443" s="138"/>
      <c r="CC443" s="138"/>
      <c r="CD443" s="138"/>
      <c r="CE443" s="138"/>
      <c r="CF443" s="138"/>
      <c r="CG443" s="138"/>
      <c r="CH443" s="138"/>
      <c r="CI443" s="138"/>
      <c r="CJ443" s="138"/>
      <c r="CK443" s="138"/>
      <c r="CL443" s="138"/>
      <c r="CM443" s="138"/>
      <c r="CN443" s="138"/>
      <c r="CO443" s="138"/>
      <c r="CP443" s="138"/>
      <c r="CQ443" s="138"/>
      <c r="CR443" s="138"/>
      <c r="CS443" s="138"/>
      <c r="CT443" s="138"/>
      <c r="CU443" s="138"/>
      <c r="CV443" s="138"/>
      <c r="CW443" s="138"/>
      <c r="CX443" s="138"/>
      <c r="CY443" s="138"/>
      <c r="CZ443" s="138"/>
      <c r="DA443" s="138"/>
      <c r="DB443" s="138"/>
      <c r="DC443" s="138"/>
      <c r="DD443" s="138"/>
      <c r="DE443" s="138"/>
    </row>
    <row r="444" customFormat="false" ht="15.75" hidden="false" customHeight="true" outlineLevel="0" collapsed="false">
      <c r="A444" s="132"/>
      <c r="B444" s="132"/>
      <c r="C444" s="132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35"/>
      <c r="AW444" s="138"/>
      <c r="AX444" s="138"/>
      <c r="AY444" s="138"/>
      <c r="AZ444" s="138"/>
      <c r="BA444" s="138"/>
      <c r="BB444" s="138"/>
      <c r="BC444" s="138"/>
      <c r="BD444" s="138"/>
      <c r="BE444" s="138"/>
      <c r="BF444" s="138"/>
      <c r="BG444" s="138"/>
      <c r="BH444" s="138"/>
      <c r="BI444" s="138"/>
      <c r="BJ444" s="138"/>
      <c r="BK444" s="138"/>
      <c r="BL444" s="138"/>
      <c r="BM444" s="138"/>
      <c r="BN444" s="138"/>
      <c r="BO444" s="138"/>
      <c r="BP444" s="138"/>
      <c r="BQ444" s="138"/>
      <c r="BR444" s="138"/>
      <c r="BS444" s="138"/>
      <c r="BT444" s="138"/>
      <c r="BU444" s="138"/>
      <c r="BV444" s="138"/>
      <c r="BW444" s="138"/>
      <c r="BX444" s="138"/>
      <c r="BY444" s="138"/>
      <c r="BZ444" s="138"/>
      <c r="CA444" s="138"/>
      <c r="CB444" s="138"/>
      <c r="CC444" s="138"/>
      <c r="CD444" s="138"/>
      <c r="CE444" s="138"/>
      <c r="CF444" s="138"/>
      <c r="CG444" s="138"/>
      <c r="CH444" s="138"/>
      <c r="CI444" s="138"/>
      <c r="CJ444" s="138"/>
      <c r="CK444" s="138"/>
      <c r="CL444" s="138"/>
      <c r="CM444" s="138"/>
      <c r="CN444" s="138"/>
      <c r="CO444" s="138"/>
      <c r="CP444" s="138"/>
      <c r="CQ444" s="138"/>
      <c r="CR444" s="138"/>
      <c r="CS444" s="138"/>
      <c r="CT444" s="138"/>
      <c r="CU444" s="138"/>
      <c r="CV444" s="138"/>
      <c r="CW444" s="138"/>
      <c r="CX444" s="138"/>
      <c r="CY444" s="138"/>
      <c r="CZ444" s="138"/>
      <c r="DA444" s="138"/>
      <c r="DB444" s="138"/>
      <c r="DC444" s="138"/>
      <c r="DD444" s="138"/>
      <c r="DE444" s="138"/>
    </row>
    <row r="445" customFormat="false" ht="15.75" hidden="false" customHeight="true" outlineLevel="0" collapsed="false">
      <c r="A445" s="132"/>
      <c r="B445" s="132"/>
      <c r="C445" s="132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35"/>
      <c r="AW445" s="138"/>
      <c r="AX445" s="138"/>
      <c r="AY445" s="138"/>
      <c r="AZ445" s="138"/>
      <c r="BA445" s="138"/>
      <c r="BB445" s="138"/>
      <c r="BC445" s="138"/>
      <c r="BD445" s="138"/>
      <c r="BE445" s="138"/>
      <c r="BF445" s="138"/>
      <c r="BG445" s="138"/>
      <c r="BH445" s="138"/>
      <c r="BI445" s="138"/>
      <c r="BJ445" s="138"/>
      <c r="BK445" s="138"/>
      <c r="BL445" s="138"/>
      <c r="BM445" s="138"/>
      <c r="BN445" s="138"/>
      <c r="BO445" s="138"/>
      <c r="BP445" s="138"/>
      <c r="BQ445" s="138"/>
      <c r="BR445" s="138"/>
      <c r="BS445" s="138"/>
      <c r="BT445" s="138"/>
      <c r="BU445" s="138"/>
      <c r="BV445" s="138"/>
      <c r="BW445" s="138"/>
      <c r="BX445" s="138"/>
      <c r="BY445" s="138"/>
      <c r="BZ445" s="138"/>
      <c r="CA445" s="138"/>
      <c r="CB445" s="138"/>
      <c r="CC445" s="138"/>
      <c r="CD445" s="138"/>
      <c r="CE445" s="138"/>
      <c r="CF445" s="138"/>
      <c r="CG445" s="138"/>
      <c r="CH445" s="138"/>
      <c r="CI445" s="138"/>
      <c r="CJ445" s="138"/>
      <c r="CK445" s="138"/>
      <c r="CL445" s="138"/>
      <c r="CM445" s="138"/>
      <c r="CN445" s="138"/>
      <c r="CO445" s="138"/>
      <c r="CP445" s="138"/>
      <c r="CQ445" s="138"/>
      <c r="CR445" s="138"/>
      <c r="CS445" s="138"/>
      <c r="CT445" s="138"/>
      <c r="CU445" s="138"/>
      <c r="CV445" s="138"/>
      <c r="CW445" s="138"/>
      <c r="CX445" s="138"/>
      <c r="CY445" s="138"/>
      <c r="CZ445" s="138"/>
      <c r="DA445" s="138"/>
      <c r="DB445" s="138"/>
      <c r="DC445" s="138"/>
      <c r="DD445" s="138"/>
      <c r="DE445" s="138"/>
    </row>
    <row r="446" customFormat="false" ht="15.75" hidden="false" customHeight="true" outlineLevel="0" collapsed="false">
      <c r="A446" s="132"/>
      <c r="B446" s="132"/>
      <c r="C446" s="132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35"/>
      <c r="AW446" s="138"/>
      <c r="AX446" s="138"/>
      <c r="AY446" s="138"/>
      <c r="AZ446" s="138"/>
      <c r="BA446" s="138"/>
      <c r="BB446" s="138"/>
      <c r="BC446" s="138"/>
      <c r="BD446" s="138"/>
      <c r="BE446" s="138"/>
      <c r="BF446" s="138"/>
      <c r="BG446" s="138"/>
      <c r="BH446" s="138"/>
      <c r="BI446" s="138"/>
      <c r="BJ446" s="138"/>
      <c r="BK446" s="138"/>
      <c r="BL446" s="138"/>
      <c r="BM446" s="138"/>
      <c r="BN446" s="138"/>
      <c r="BO446" s="138"/>
      <c r="BP446" s="138"/>
      <c r="BQ446" s="138"/>
      <c r="BR446" s="138"/>
      <c r="BS446" s="138"/>
      <c r="BT446" s="138"/>
      <c r="BU446" s="138"/>
      <c r="BV446" s="138"/>
      <c r="BW446" s="138"/>
      <c r="BX446" s="138"/>
      <c r="BY446" s="138"/>
      <c r="BZ446" s="138"/>
      <c r="CA446" s="138"/>
      <c r="CB446" s="138"/>
      <c r="CC446" s="138"/>
      <c r="CD446" s="138"/>
      <c r="CE446" s="138"/>
      <c r="CF446" s="138"/>
      <c r="CG446" s="138"/>
      <c r="CH446" s="138"/>
      <c r="CI446" s="138"/>
      <c r="CJ446" s="138"/>
      <c r="CK446" s="138"/>
      <c r="CL446" s="138"/>
      <c r="CM446" s="138"/>
      <c r="CN446" s="138"/>
      <c r="CO446" s="138"/>
      <c r="CP446" s="138"/>
      <c r="CQ446" s="138"/>
      <c r="CR446" s="138"/>
      <c r="CS446" s="138"/>
      <c r="CT446" s="138"/>
      <c r="CU446" s="138"/>
      <c r="CV446" s="138"/>
      <c r="CW446" s="138"/>
      <c r="CX446" s="138"/>
      <c r="CY446" s="138"/>
      <c r="CZ446" s="138"/>
      <c r="DA446" s="138"/>
      <c r="DB446" s="138"/>
      <c r="DC446" s="138"/>
      <c r="DD446" s="138"/>
      <c r="DE446" s="138"/>
    </row>
    <row r="447" customFormat="false" ht="15.75" hidden="false" customHeight="true" outlineLevel="0" collapsed="false">
      <c r="A447" s="132"/>
      <c r="B447" s="132"/>
      <c r="C447" s="132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35"/>
      <c r="AW447" s="138"/>
      <c r="AX447" s="138"/>
      <c r="AY447" s="138"/>
      <c r="AZ447" s="138"/>
      <c r="BA447" s="138"/>
      <c r="BB447" s="138"/>
      <c r="BC447" s="138"/>
      <c r="BD447" s="138"/>
      <c r="BE447" s="138"/>
      <c r="BF447" s="138"/>
      <c r="BG447" s="138"/>
      <c r="BH447" s="138"/>
      <c r="BI447" s="138"/>
      <c r="BJ447" s="138"/>
      <c r="BK447" s="138"/>
      <c r="BL447" s="138"/>
      <c r="BM447" s="138"/>
      <c r="BN447" s="138"/>
      <c r="BO447" s="138"/>
      <c r="BP447" s="138"/>
      <c r="BQ447" s="138"/>
      <c r="BR447" s="138"/>
      <c r="BS447" s="138"/>
      <c r="BT447" s="138"/>
      <c r="BU447" s="138"/>
      <c r="BV447" s="138"/>
      <c r="BW447" s="138"/>
      <c r="BX447" s="138"/>
      <c r="BY447" s="138"/>
      <c r="BZ447" s="138"/>
      <c r="CA447" s="138"/>
      <c r="CB447" s="138"/>
      <c r="CC447" s="138"/>
      <c r="CD447" s="138"/>
      <c r="CE447" s="138"/>
      <c r="CF447" s="138"/>
      <c r="CG447" s="138"/>
      <c r="CH447" s="138"/>
      <c r="CI447" s="138"/>
      <c r="CJ447" s="138"/>
      <c r="CK447" s="138"/>
      <c r="CL447" s="138"/>
      <c r="CM447" s="138"/>
      <c r="CN447" s="138"/>
      <c r="CO447" s="138"/>
      <c r="CP447" s="138"/>
      <c r="CQ447" s="138"/>
      <c r="CR447" s="138"/>
      <c r="CS447" s="138"/>
      <c r="CT447" s="138"/>
      <c r="CU447" s="138"/>
      <c r="CV447" s="138"/>
      <c r="CW447" s="138"/>
      <c r="CX447" s="138"/>
      <c r="CY447" s="138"/>
      <c r="CZ447" s="138"/>
      <c r="DA447" s="138"/>
      <c r="DB447" s="138"/>
      <c r="DC447" s="138"/>
      <c r="DD447" s="138"/>
      <c r="DE447" s="138"/>
    </row>
    <row r="448" customFormat="false" ht="15.75" hidden="false" customHeight="true" outlineLevel="0" collapsed="false">
      <c r="A448" s="132"/>
      <c r="B448" s="132"/>
      <c r="C448" s="132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35"/>
      <c r="AW448" s="138"/>
      <c r="AX448" s="138"/>
      <c r="AY448" s="138"/>
      <c r="AZ448" s="138"/>
      <c r="BA448" s="138"/>
      <c r="BB448" s="138"/>
      <c r="BC448" s="138"/>
      <c r="BD448" s="138"/>
      <c r="BE448" s="138"/>
      <c r="BF448" s="138"/>
      <c r="BG448" s="138"/>
      <c r="BH448" s="138"/>
      <c r="BI448" s="138"/>
      <c r="BJ448" s="138"/>
      <c r="BK448" s="138"/>
      <c r="BL448" s="138"/>
      <c r="BM448" s="138"/>
      <c r="BN448" s="138"/>
      <c r="BO448" s="138"/>
      <c r="BP448" s="138"/>
      <c r="BQ448" s="138"/>
      <c r="BR448" s="138"/>
      <c r="BS448" s="138"/>
      <c r="BT448" s="138"/>
      <c r="BU448" s="138"/>
      <c r="BV448" s="138"/>
      <c r="BW448" s="138"/>
      <c r="BX448" s="138"/>
      <c r="BY448" s="138"/>
      <c r="BZ448" s="138"/>
      <c r="CA448" s="138"/>
      <c r="CB448" s="138"/>
      <c r="CC448" s="138"/>
      <c r="CD448" s="138"/>
      <c r="CE448" s="138"/>
      <c r="CF448" s="138"/>
      <c r="CG448" s="138"/>
      <c r="CH448" s="138"/>
      <c r="CI448" s="138"/>
      <c r="CJ448" s="138"/>
      <c r="CK448" s="138"/>
      <c r="CL448" s="138"/>
      <c r="CM448" s="138"/>
      <c r="CN448" s="138"/>
      <c r="CO448" s="138"/>
      <c r="CP448" s="138"/>
      <c r="CQ448" s="138"/>
      <c r="CR448" s="138"/>
      <c r="CS448" s="138"/>
      <c r="CT448" s="138"/>
      <c r="CU448" s="138"/>
      <c r="CV448" s="138"/>
      <c r="CW448" s="138"/>
      <c r="CX448" s="138"/>
      <c r="CY448" s="138"/>
      <c r="CZ448" s="138"/>
      <c r="DA448" s="138"/>
      <c r="DB448" s="138"/>
      <c r="DC448" s="138"/>
      <c r="DD448" s="138"/>
      <c r="DE448" s="138"/>
    </row>
    <row r="449" customFormat="false" ht="15.75" hidden="false" customHeight="true" outlineLevel="0" collapsed="false">
      <c r="A449" s="132"/>
      <c r="B449" s="132"/>
      <c r="C449" s="132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  <c r="AV449" s="135"/>
      <c r="AW449" s="138"/>
      <c r="AX449" s="138"/>
      <c r="AY449" s="138"/>
      <c r="AZ449" s="138"/>
      <c r="BA449" s="138"/>
      <c r="BB449" s="138"/>
      <c r="BC449" s="138"/>
      <c r="BD449" s="138"/>
      <c r="BE449" s="138"/>
      <c r="BF449" s="138"/>
      <c r="BG449" s="138"/>
      <c r="BH449" s="138"/>
      <c r="BI449" s="138"/>
      <c r="BJ449" s="138"/>
      <c r="BK449" s="138"/>
      <c r="BL449" s="138"/>
      <c r="BM449" s="138"/>
      <c r="BN449" s="138"/>
      <c r="BO449" s="138"/>
      <c r="BP449" s="138"/>
      <c r="BQ449" s="138"/>
      <c r="BR449" s="138"/>
      <c r="BS449" s="138"/>
      <c r="BT449" s="138"/>
      <c r="BU449" s="138"/>
      <c r="BV449" s="138"/>
      <c r="BW449" s="138"/>
      <c r="BX449" s="138"/>
      <c r="BY449" s="138"/>
      <c r="BZ449" s="138"/>
      <c r="CA449" s="138"/>
      <c r="CB449" s="138"/>
      <c r="CC449" s="138"/>
      <c r="CD449" s="138"/>
      <c r="CE449" s="138"/>
      <c r="CF449" s="138"/>
      <c r="CG449" s="138"/>
      <c r="CH449" s="138"/>
      <c r="CI449" s="138"/>
      <c r="CJ449" s="138"/>
      <c r="CK449" s="138"/>
      <c r="CL449" s="138"/>
      <c r="CM449" s="138"/>
      <c r="CN449" s="138"/>
      <c r="CO449" s="138"/>
      <c r="CP449" s="138"/>
      <c r="CQ449" s="138"/>
      <c r="CR449" s="138"/>
      <c r="CS449" s="138"/>
      <c r="CT449" s="138"/>
      <c r="CU449" s="138"/>
      <c r="CV449" s="138"/>
      <c r="CW449" s="138"/>
      <c r="CX449" s="138"/>
      <c r="CY449" s="138"/>
      <c r="CZ449" s="138"/>
      <c r="DA449" s="138"/>
      <c r="DB449" s="138"/>
      <c r="DC449" s="138"/>
      <c r="DD449" s="138"/>
      <c r="DE449" s="138"/>
    </row>
    <row r="450" customFormat="false" ht="15.75" hidden="false" customHeight="true" outlineLevel="0" collapsed="false">
      <c r="A450" s="132"/>
      <c r="B450" s="132"/>
      <c r="C450" s="132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  <c r="AC450" s="153"/>
      <c r="AD450" s="153"/>
      <c r="AE450" s="153"/>
      <c r="AF450" s="153"/>
      <c r="AG450" s="153"/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  <c r="AV450" s="135"/>
      <c r="AW450" s="138"/>
      <c r="AX450" s="138"/>
      <c r="AY450" s="138"/>
      <c r="AZ450" s="138"/>
      <c r="BA450" s="138"/>
      <c r="BB450" s="138"/>
      <c r="BC450" s="138"/>
      <c r="BD450" s="138"/>
      <c r="BE450" s="138"/>
      <c r="BF450" s="138"/>
      <c r="BG450" s="138"/>
      <c r="BH450" s="138"/>
      <c r="BI450" s="138"/>
      <c r="BJ450" s="138"/>
      <c r="BK450" s="138"/>
      <c r="BL450" s="138"/>
      <c r="BM450" s="138"/>
      <c r="BN450" s="138"/>
      <c r="BO450" s="138"/>
      <c r="BP450" s="138"/>
      <c r="BQ450" s="138"/>
      <c r="BR450" s="138"/>
      <c r="BS450" s="138"/>
      <c r="BT450" s="138"/>
      <c r="BU450" s="138"/>
      <c r="BV450" s="138"/>
      <c r="BW450" s="138"/>
      <c r="BX450" s="138"/>
      <c r="BY450" s="138"/>
      <c r="BZ450" s="138"/>
      <c r="CA450" s="138"/>
      <c r="CB450" s="138"/>
      <c r="CC450" s="138"/>
      <c r="CD450" s="138"/>
      <c r="CE450" s="138"/>
      <c r="CF450" s="138"/>
      <c r="CG450" s="138"/>
      <c r="CH450" s="138"/>
      <c r="CI450" s="138"/>
      <c r="CJ450" s="138"/>
      <c r="CK450" s="138"/>
      <c r="CL450" s="138"/>
      <c r="CM450" s="138"/>
      <c r="CN450" s="138"/>
      <c r="CO450" s="138"/>
      <c r="CP450" s="138"/>
      <c r="CQ450" s="138"/>
      <c r="CR450" s="138"/>
      <c r="CS450" s="138"/>
      <c r="CT450" s="138"/>
      <c r="CU450" s="138"/>
      <c r="CV450" s="138"/>
      <c r="CW450" s="138"/>
      <c r="CX450" s="138"/>
      <c r="CY450" s="138"/>
      <c r="CZ450" s="138"/>
      <c r="DA450" s="138"/>
      <c r="DB450" s="138"/>
      <c r="DC450" s="138"/>
      <c r="DD450" s="138"/>
      <c r="DE450" s="138"/>
    </row>
    <row r="451" customFormat="false" ht="15.75" hidden="false" customHeight="true" outlineLevel="0" collapsed="false">
      <c r="A451" s="132"/>
      <c r="B451" s="132"/>
      <c r="C451" s="132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  <c r="Z451" s="153"/>
      <c r="AA451" s="153"/>
      <c r="AB451" s="153"/>
      <c r="AC451" s="153"/>
      <c r="AD451" s="153"/>
      <c r="AE451" s="153"/>
      <c r="AF451" s="153"/>
      <c r="AG451" s="153"/>
      <c r="AH451" s="153"/>
      <c r="AI451" s="153"/>
      <c r="AJ451" s="153"/>
      <c r="AK451" s="153"/>
      <c r="AL451" s="153"/>
      <c r="AM451" s="153"/>
      <c r="AN451" s="153"/>
      <c r="AO451" s="153"/>
      <c r="AP451" s="153"/>
      <c r="AQ451" s="153"/>
      <c r="AR451" s="153"/>
      <c r="AS451" s="153"/>
      <c r="AT451" s="153"/>
      <c r="AU451" s="153"/>
      <c r="AV451" s="135"/>
      <c r="AW451" s="138"/>
      <c r="AX451" s="138"/>
      <c r="AY451" s="138"/>
      <c r="AZ451" s="138"/>
      <c r="BA451" s="138"/>
      <c r="BB451" s="138"/>
      <c r="BC451" s="138"/>
      <c r="BD451" s="138"/>
      <c r="BE451" s="138"/>
      <c r="BF451" s="138"/>
      <c r="BG451" s="138"/>
      <c r="BH451" s="138"/>
      <c r="BI451" s="138"/>
      <c r="BJ451" s="138"/>
      <c r="BK451" s="138"/>
      <c r="BL451" s="138"/>
      <c r="BM451" s="138"/>
      <c r="BN451" s="138"/>
      <c r="BO451" s="138"/>
      <c r="BP451" s="138"/>
      <c r="BQ451" s="138"/>
      <c r="BR451" s="138"/>
      <c r="BS451" s="138"/>
      <c r="BT451" s="138"/>
      <c r="BU451" s="138"/>
      <c r="BV451" s="138"/>
      <c r="BW451" s="138"/>
      <c r="BX451" s="138"/>
      <c r="BY451" s="138"/>
      <c r="BZ451" s="138"/>
      <c r="CA451" s="138"/>
      <c r="CB451" s="138"/>
      <c r="CC451" s="138"/>
      <c r="CD451" s="138"/>
      <c r="CE451" s="138"/>
      <c r="CF451" s="138"/>
      <c r="CG451" s="138"/>
      <c r="CH451" s="138"/>
      <c r="CI451" s="138"/>
      <c r="CJ451" s="138"/>
      <c r="CK451" s="138"/>
      <c r="CL451" s="138"/>
      <c r="CM451" s="138"/>
      <c r="CN451" s="138"/>
      <c r="CO451" s="138"/>
      <c r="CP451" s="138"/>
      <c r="CQ451" s="138"/>
      <c r="CR451" s="138"/>
      <c r="CS451" s="138"/>
      <c r="CT451" s="138"/>
      <c r="CU451" s="138"/>
      <c r="CV451" s="138"/>
      <c r="CW451" s="138"/>
      <c r="CX451" s="138"/>
      <c r="CY451" s="138"/>
      <c r="CZ451" s="138"/>
      <c r="DA451" s="138"/>
      <c r="DB451" s="138"/>
      <c r="DC451" s="138"/>
      <c r="DD451" s="138"/>
      <c r="DE451" s="138"/>
    </row>
    <row r="452" customFormat="false" ht="15.75" hidden="false" customHeight="true" outlineLevel="0" collapsed="false">
      <c r="A452" s="132"/>
      <c r="B452" s="132"/>
      <c r="C452" s="132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  <c r="AC452" s="153"/>
      <c r="AD452" s="153"/>
      <c r="AE452" s="153"/>
      <c r="AF452" s="153"/>
      <c r="AG452" s="153"/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  <c r="AU452" s="153"/>
      <c r="AV452" s="135"/>
      <c r="AW452" s="138"/>
      <c r="AX452" s="138"/>
      <c r="AY452" s="138"/>
      <c r="AZ452" s="138"/>
      <c r="BA452" s="138"/>
      <c r="BB452" s="138"/>
      <c r="BC452" s="138"/>
      <c r="BD452" s="138"/>
      <c r="BE452" s="138"/>
      <c r="BF452" s="138"/>
      <c r="BG452" s="138"/>
      <c r="BH452" s="138"/>
      <c r="BI452" s="138"/>
      <c r="BJ452" s="138"/>
      <c r="BK452" s="138"/>
      <c r="BL452" s="138"/>
      <c r="BM452" s="138"/>
      <c r="BN452" s="138"/>
      <c r="BO452" s="138"/>
      <c r="BP452" s="138"/>
      <c r="BQ452" s="138"/>
      <c r="BR452" s="138"/>
      <c r="BS452" s="138"/>
      <c r="BT452" s="138"/>
      <c r="BU452" s="138"/>
      <c r="BV452" s="138"/>
      <c r="BW452" s="138"/>
      <c r="BX452" s="138"/>
      <c r="BY452" s="138"/>
      <c r="BZ452" s="138"/>
      <c r="CA452" s="138"/>
      <c r="CB452" s="138"/>
      <c r="CC452" s="138"/>
      <c r="CD452" s="138"/>
      <c r="CE452" s="138"/>
      <c r="CF452" s="138"/>
      <c r="CG452" s="138"/>
      <c r="CH452" s="138"/>
      <c r="CI452" s="138"/>
      <c r="CJ452" s="138"/>
      <c r="CK452" s="138"/>
      <c r="CL452" s="138"/>
      <c r="CM452" s="138"/>
      <c r="CN452" s="138"/>
      <c r="CO452" s="138"/>
      <c r="CP452" s="138"/>
      <c r="CQ452" s="138"/>
      <c r="CR452" s="138"/>
      <c r="CS452" s="138"/>
      <c r="CT452" s="138"/>
      <c r="CU452" s="138"/>
      <c r="CV452" s="138"/>
      <c r="CW452" s="138"/>
      <c r="CX452" s="138"/>
      <c r="CY452" s="138"/>
      <c r="CZ452" s="138"/>
      <c r="DA452" s="138"/>
      <c r="DB452" s="138"/>
      <c r="DC452" s="138"/>
      <c r="DD452" s="138"/>
      <c r="DE452" s="138"/>
    </row>
    <row r="453" customFormat="false" ht="15.75" hidden="false" customHeight="true" outlineLevel="0" collapsed="false">
      <c r="A453" s="132"/>
      <c r="B453" s="132"/>
      <c r="C453" s="132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  <c r="AC453" s="153"/>
      <c r="AD453" s="153"/>
      <c r="AE453" s="153"/>
      <c r="AF453" s="153"/>
      <c r="AG453" s="153"/>
      <c r="AH453" s="153"/>
      <c r="AI453" s="153"/>
      <c r="AJ453" s="153"/>
      <c r="AK453" s="153"/>
      <c r="AL453" s="153"/>
      <c r="AM453" s="153"/>
      <c r="AN453" s="153"/>
      <c r="AO453" s="153"/>
      <c r="AP453" s="153"/>
      <c r="AQ453" s="153"/>
      <c r="AR453" s="153"/>
      <c r="AS453" s="153"/>
      <c r="AT453" s="153"/>
      <c r="AU453" s="153"/>
      <c r="AV453" s="135"/>
      <c r="AW453" s="138"/>
      <c r="AX453" s="138"/>
      <c r="AY453" s="138"/>
      <c r="AZ453" s="138"/>
      <c r="BA453" s="138"/>
      <c r="BB453" s="138"/>
      <c r="BC453" s="138"/>
      <c r="BD453" s="138"/>
      <c r="BE453" s="138"/>
      <c r="BF453" s="138"/>
      <c r="BG453" s="138"/>
      <c r="BH453" s="138"/>
      <c r="BI453" s="138"/>
      <c r="BJ453" s="138"/>
      <c r="BK453" s="138"/>
      <c r="BL453" s="138"/>
      <c r="BM453" s="138"/>
      <c r="BN453" s="138"/>
      <c r="BO453" s="138"/>
      <c r="BP453" s="138"/>
      <c r="BQ453" s="138"/>
      <c r="BR453" s="138"/>
      <c r="BS453" s="138"/>
      <c r="BT453" s="138"/>
      <c r="BU453" s="138"/>
      <c r="BV453" s="138"/>
      <c r="BW453" s="138"/>
      <c r="BX453" s="138"/>
      <c r="BY453" s="138"/>
      <c r="BZ453" s="138"/>
      <c r="CA453" s="138"/>
      <c r="CB453" s="138"/>
      <c r="CC453" s="138"/>
      <c r="CD453" s="138"/>
      <c r="CE453" s="138"/>
      <c r="CF453" s="138"/>
      <c r="CG453" s="138"/>
      <c r="CH453" s="138"/>
      <c r="CI453" s="138"/>
      <c r="CJ453" s="138"/>
      <c r="CK453" s="138"/>
      <c r="CL453" s="138"/>
      <c r="CM453" s="138"/>
      <c r="CN453" s="138"/>
      <c r="CO453" s="138"/>
      <c r="CP453" s="138"/>
      <c r="CQ453" s="138"/>
      <c r="CR453" s="138"/>
      <c r="CS453" s="138"/>
      <c r="CT453" s="138"/>
      <c r="CU453" s="138"/>
      <c r="CV453" s="138"/>
      <c r="CW453" s="138"/>
      <c r="CX453" s="138"/>
      <c r="CY453" s="138"/>
      <c r="CZ453" s="138"/>
      <c r="DA453" s="138"/>
      <c r="DB453" s="138"/>
      <c r="DC453" s="138"/>
      <c r="DD453" s="138"/>
      <c r="DE453" s="138"/>
    </row>
    <row r="454" customFormat="false" ht="15.75" hidden="false" customHeight="true" outlineLevel="0" collapsed="false">
      <c r="A454" s="132"/>
      <c r="B454" s="132"/>
      <c r="C454" s="132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/>
      <c r="AG454" s="153"/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  <c r="AV454" s="135"/>
      <c r="AW454" s="138"/>
      <c r="AX454" s="138"/>
      <c r="AY454" s="138"/>
      <c r="AZ454" s="138"/>
      <c r="BA454" s="138"/>
      <c r="BB454" s="138"/>
      <c r="BC454" s="138"/>
      <c r="BD454" s="138"/>
      <c r="BE454" s="138"/>
      <c r="BF454" s="138"/>
      <c r="BG454" s="138"/>
      <c r="BH454" s="138"/>
      <c r="BI454" s="138"/>
      <c r="BJ454" s="138"/>
      <c r="BK454" s="138"/>
      <c r="BL454" s="138"/>
      <c r="BM454" s="138"/>
      <c r="BN454" s="138"/>
      <c r="BO454" s="138"/>
      <c r="BP454" s="138"/>
      <c r="BQ454" s="138"/>
      <c r="BR454" s="138"/>
      <c r="BS454" s="138"/>
      <c r="BT454" s="138"/>
      <c r="BU454" s="138"/>
      <c r="BV454" s="138"/>
      <c r="BW454" s="138"/>
      <c r="BX454" s="138"/>
      <c r="BY454" s="138"/>
      <c r="BZ454" s="138"/>
      <c r="CA454" s="138"/>
      <c r="CB454" s="138"/>
      <c r="CC454" s="138"/>
      <c r="CD454" s="138"/>
      <c r="CE454" s="138"/>
      <c r="CF454" s="138"/>
      <c r="CG454" s="138"/>
      <c r="CH454" s="138"/>
      <c r="CI454" s="138"/>
      <c r="CJ454" s="138"/>
      <c r="CK454" s="138"/>
      <c r="CL454" s="138"/>
      <c r="CM454" s="138"/>
      <c r="CN454" s="138"/>
      <c r="CO454" s="138"/>
      <c r="CP454" s="138"/>
      <c r="CQ454" s="138"/>
      <c r="CR454" s="138"/>
      <c r="CS454" s="138"/>
      <c r="CT454" s="138"/>
      <c r="CU454" s="138"/>
      <c r="CV454" s="138"/>
      <c r="CW454" s="138"/>
      <c r="CX454" s="138"/>
      <c r="CY454" s="138"/>
      <c r="CZ454" s="138"/>
      <c r="DA454" s="138"/>
      <c r="DB454" s="138"/>
      <c r="DC454" s="138"/>
      <c r="DD454" s="138"/>
      <c r="DE454" s="138"/>
    </row>
    <row r="455" customFormat="false" ht="15.75" hidden="false" customHeight="true" outlineLevel="0" collapsed="false">
      <c r="A455" s="132"/>
      <c r="B455" s="132"/>
      <c r="C455" s="132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/>
      <c r="AG455" s="153"/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  <c r="AV455" s="135"/>
      <c r="AW455" s="138"/>
      <c r="AX455" s="138"/>
      <c r="AY455" s="138"/>
      <c r="AZ455" s="138"/>
      <c r="BA455" s="138"/>
      <c r="BB455" s="138"/>
      <c r="BC455" s="138"/>
      <c r="BD455" s="138"/>
      <c r="BE455" s="138"/>
      <c r="BF455" s="138"/>
      <c r="BG455" s="138"/>
      <c r="BH455" s="138"/>
      <c r="BI455" s="138"/>
      <c r="BJ455" s="138"/>
      <c r="BK455" s="138"/>
      <c r="BL455" s="138"/>
      <c r="BM455" s="138"/>
      <c r="BN455" s="138"/>
      <c r="BO455" s="138"/>
      <c r="BP455" s="138"/>
      <c r="BQ455" s="138"/>
      <c r="BR455" s="138"/>
      <c r="BS455" s="138"/>
      <c r="BT455" s="138"/>
      <c r="BU455" s="138"/>
      <c r="BV455" s="138"/>
      <c r="BW455" s="138"/>
      <c r="BX455" s="138"/>
      <c r="BY455" s="138"/>
      <c r="BZ455" s="138"/>
      <c r="CA455" s="138"/>
      <c r="CB455" s="138"/>
      <c r="CC455" s="138"/>
      <c r="CD455" s="138"/>
      <c r="CE455" s="138"/>
      <c r="CF455" s="138"/>
      <c r="CG455" s="138"/>
      <c r="CH455" s="138"/>
      <c r="CI455" s="138"/>
      <c r="CJ455" s="138"/>
      <c r="CK455" s="138"/>
      <c r="CL455" s="138"/>
      <c r="CM455" s="138"/>
      <c r="CN455" s="138"/>
      <c r="CO455" s="138"/>
      <c r="CP455" s="138"/>
      <c r="CQ455" s="138"/>
      <c r="CR455" s="138"/>
      <c r="CS455" s="138"/>
      <c r="CT455" s="138"/>
      <c r="CU455" s="138"/>
      <c r="CV455" s="138"/>
      <c r="CW455" s="138"/>
      <c r="CX455" s="138"/>
      <c r="CY455" s="138"/>
      <c r="CZ455" s="138"/>
      <c r="DA455" s="138"/>
      <c r="DB455" s="138"/>
      <c r="DC455" s="138"/>
      <c r="DD455" s="138"/>
      <c r="DE455" s="138"/>
    </row>
    <row r="456" customFormat="false" ht="15.75" hidden="false" customHeight="true" outlineLevel="0" collapsed="false">
      <c r="A456" s="132"/>
      <c r="B456" s="132"/>
      <c r="C456" s="132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35"/>
      <c r="AW456" s="138"/>
      <c r="AX456" s="138"/>
      <c r="AY456" s="138"/>
      <c r="AZ456" s="138"/>
      <c r="BA456" s="138"/>
      <c r="BB456" s="138"/>
      <c r="BC456" s="138"/>
      <c r="BD456" s="138"/>
      <c r="BE456" s="138"/>
      <c r="BF456" s="138"/>
      <c r="BG456" s="138"/>
      <c r="BH456" s="138"/>
      <c r="BI456" s="138"/>
      <c r="BJ456" s="138"/>
      <c r="BK456" s="138"/>
      <c r="BL456" s="138"/>
      <c r="BM456" s="138"/>
      <c r="BN456" s="138"/>
      <c r="BO456" s="138"/>
      <c r="BP456" s="138"/>
      <c r="BQ456" s="138"/>
      <c r="BR456" s="138"/>
      <c r="BS456" s="138"/>
      <c r="BT456" s="138"/>
      <c r="BU456" s="138"/>
      <c r="BV456" s="138"/>
      <c r="BW456" s="138"/>
      <c r="BX456" s="138"/>
      <c r="BY456" s="138"/>
      <c r="BZ456" s="138"/>
      <c r="CA456" s="138"/>
      <c r="CB456" s="138"/>
      <c r="CC456" s="138"/>
      <c r="CD456" s="138"/>
      <c r="CE456" s="138"/>
      <c r="CF456" s="138"/>
      <c r="CG456" s="138"/>
      <c r="CH456" s="138"/>
      <c r="CI456" s="138"/>
      <c r="CJ456" s="138"/>
      <c r="CK456" s="138"/>
      <c r="CL456" s="138"/>
      <c r="CM456" s="138"/>
      <c r="CN456" s="138"/>
      <c r="CO456" s="138"/>
      <c r="CP456" s="138"/>
      <c r="CQ456" s="138"/>
      <c r="CR456" s="138"/>
      <c r="CS456" s="138"/>
      <c r="CT456" s="138"/>
      <c r="CU456" s="138"/>
      <c r="CV456" s="138"/>
      <c r="CW456" s="138"/>
      <c r="CX456" s="138"/>
      <c r="CY456" s="138"/>
      <c r="CZ456" s="138"/>
      <c r="DA456" s="138"/>
      <c r="DB456" s="138"/>
      <c r="DC456" s="138"/>
      <c r="DD456" s="138"/>
      <c r="DE456" s="138"/>
    </row>
    <row r="457" customFormat="false" ht="15.75" hidden="false" customHeight="true" outlineLevel="0" collapsed="false">
      <c r="A457" s="132"/>
      <c r="B457" s="132"/>
      <c r="C457" s="132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35"/>
      <c r="AW457" s="138"/>
      <c r="AX457" s="138"/>
      <c r="AY457" s="138"/>
      <c r="AZ457" s="138"/>
      <c r="BA457" s="138"/>
      <c r="BB457" s="138"/>
      <c r="BC457" s="138"/>
      <c r="BD457" s="138"/>
      <c r="BE457" s="138"/>
      <c r="BF457" s="138"/>
      <c r="BG457" s="138"/>
      <c r="BH457" s="138"/>
      <c r="BI457" s="138"/>
      <c r="BJ457" s="138"/>
      <c r="BK457" s="138"/>
      <c r="BL457" s="138"/>
      <c r="BM457" s="138"/>
      <c r="BN457" s="138"/>
      <c r="BO457" s="138"/>
      <c r="BP457" s="138"/>
      <c r="BQ457" s="138"/>
      <c r="BR457" s="138"/>
      <c r="BS457" s="138"/>
      <c r="BT457" s="138"/>
      <c r="BU457" s="138"/>
      <c r="BV457" s="138"/>
      <c r="BW457" s="138"/>
      <c r="BX457" s="138"/>
      <c r="BY457" s="138"/>
      <c r="BZ457" s="138"/>
      <c r="CA457" s="138"/>
      <c r="CB457" s="138"/>
      <c r="CC457" s="138"/>
      <c r="CD457" s="138"/>
      <c r="CE457" s="138"/>
      <c r="CF457" s="138"/>
      <c r="CG457" s="138"/>
      <c r="CH457" s="138"/>
      <c r="CI457" s="138"/>
      <c r="CJ457" s="138"/>
      <c r="CK457" s="138"/>
      <c r="CL457" s="138"/>
      <c r="CM457" s="138"/>
      <c r="CN457" s="138"/>
      <c r="CO457" s="138"/>
      <c r="CP457" s="138"/>
      <c r="CQ457" s="138"/>
      <c r="CR457" s="138"/>
      <c r="CS457" s="138"/>
      <c r="CT457" s="138"/>
      <c r="CU457" s="138"/>
      <c r="CV457" s="138"/>
      <c r="CW457" s="138"/>
      <c r="CX457" s="138"/>
      <c r="CY457" s="138"/>
      <c r="CZ457" s="138"/>
      <c r="DA457" s="138"/>
      <c r="DB457" s="138"/>
      <c r="DC457" s="138"/>
      <c r="DD457" s="138"/>
      <c r="DE457" s="138"/>
    </row>
    <row r="458" customFormat="false" ht="15.75" hidden="false" customHeight="true" outlineLevel="0" collapsed="false">
      <c r="A458" s="132"/>
      <c r="B458" s="132"/>
      <c r="C458" s="132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35"/>
      <c r="AW458" s="138"/>
      <c r="AX458" s="138"/>
      <c r="AY458" s="138"/>
      <c r="AZ458" s="138"/>
      <c r="BA458" s="138"/>
      <c r="BB458" s="138"/>
      <c r="BC458" s="138"/>
      <c r="BD458" s="138"/>
      <c r="BE458" s="138"/>
      <c r="BF458" s="138"/>
      <c r="BG458" s="138"/>
      <c r="BH458" s="138"/>
      <c r="BI458" s="138"/>
      <c r="BJ458" s="138"/>
      <c r="BK458" s="138"/>
      <c r="BL458" s="138"/>
      <c r="BM458" s="138"/>
      <c r="BN458" s="138"/>
      <c r="BO458" s="138"/>
      <c r="BP458" s="138"/>
      <c r="BQ458" s="138"/>
      <c r="BR458" s="138"/>
      <c r="BS458" s="138"/>
      <c r="BT458" s="138"/>
      <c r="BU458" s="138"/>
      <c r="BV458" s="138"/>
      <c r="BW458" s="138"/>
      <c r="BX458" s="138"/>
      <c r="BY458" s="138"/>
      <c r="BZ458" s="138"/>
      <c r="CA458" s="138"/>
      <c r="CB458" s="138"/>
      <c r="CC458" s="138"/>
      <c r="CD458" s="138"/>
      <c r="CE458" s="138"/>
      <c r="CF458" s="138"/>
      <c r="CG458" s="138"/>
      <c r="CH458" s="138"/>
      <c r="CI458" s="138"/>
      <c r="CJ458" s="138"/>
      <c r="CK458" s="138"/>
      <c r="CL458" s="138"/>
      <c r="CM458" s="138"/>
      <c r="CN458" s="138"/>
      <c r="CO458" s="138"/>
      <c r="CP458" s="138"/>
      <c r="CQ458" s="138"/>
      <c r="CR458" s="138"/>
      <c r="CS458" s="138"/>
      <c r="CT458" s="138"/>
      <c r="CU458" s="138"/>
      <c r="CV458" s="138"/>
      <c r="CW458" s="138"/>
      <c r="CX458" s="138"/>
      <c r="CY458" s="138"/>
      <c r="CZ458" s="138"/>
      <c r="DA458" s="138"/>
      <c r="DB458" s="138"/>
      <c r="DC458" s="138"/>
      <c r="DD458" s="138"/>
      <c r="DE458" s="138"/>
    </row>
    <row r="459" customFormat="false" ht="15.75" hidden="false" customHeight="true" outlineLevel="0" collapsed="false">
      <c r="A459" s="132"/>
      <c r="B459" s="132"/>
      <c r="C459" s="132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35"/>
      <c r="AW459" s="138"/>
      <c r="AX459" s="138"/>
      <c r="AY459" s="138"/>
      <c r="AZ459" s="138"/>
      <c r="BA459" s="138"/>
      <c r="BB459" s="138"/>
      <c r="BC459" s="138"/>
      <c r="BD459" s="138"/>
      <c r="BE459" s="138"/>
      <c r="BF459" s="138"/>
      <c r="BG459" s="138"/>
      <c r="BH459" s="138"/>
      <c r="BI459" s="138"/>
      <c r="BJ459" s="138"/>
      <c r="BK459" s="138"/>
      <c r="BL459" s="138"/>
      <c r="BM459" s="138"/>
      <c r="BN459" s="138"/>
      <c r="BO459" s="138"/>
      <c r="BP459" s="138"/>
      <c r="BQ459" s="138"/>
      <c r="BR459" s="138"/>
      <c r="BS459" s="138"/>
      <c r="BT459" s="138"/>
      <c r="BU459" s="138"/>
      <c r="BV459" s="138"/>
      <c r="BW459" s="138"/>
      <c r="BX459" s="138"/>
      <c r="BY459" s="138"/>
      <c r="BZ459" s="138"/>
      <c r="CA459" s="138"/>
      <c r="CB459" s="138"/>
      <c r="CC459" s="138"/>
      <c r="CD459" s="138"/>
      <c r="CE459" s="138"/>
      <c r="CF459" s="138"/>
      <c r="CG459" s="138"/>
      <c r="CH459" s="138"/>
      <c r="CI459" s="138"/>
      <c r="CJ459" s="138"/>
      <c r="CK459" s="138"/>
      <c r="CL459" s="138"/>
      <c r="CM459" s="138"/>
      <c r="CN459" s="138"/>
      <c r="CO459" s="138"/>
      <c r="CP459" s="138"/>
      <c r="CQ459" s="138"/>
      <c r="CR459" s="138"/>
      <c r="CS459" s="138"/>
      <c r="CT459" s="138"/>
      <c r="CU459" s="138"/>
      <c r="CV459" s="138"/>
      <c r="CW459" s="138"/>
      <c r="CX459" s="138"/>
      <c r="CY459" s="138"/>
      <c r="CZ459" s="138"/>
      <c r="DA459" s="138"/>
      <c r="DB459" s="138"/>
      <c r="DC459" s="138"/>
      <c r="DD459" s="138"/>
      <c r="DE459" s="138"/>
    </row>
    <row r="460" customFormat="false" ht="15.75" hidden="false" customHeight="true" outlineLevel="0" collapsed="false">
      <c r="A460" s="132"/>
      <c r="B460" s="132"/>
      <c r="C460" s="132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35"/>
      <c r="AW460" s="138"/>
      <c r="AX460" s="138"/>
      <c r="AY460" s="138"/>
      <c r="AZ460" s="138"/>
      <c r="BA460" s="138"/>
      <c r="BB460" s="138"/>
      <c r="BC460" s="138"/>
      <c r="BD460" s="138"/>
      <c r="BE460" s="138"/>
      <c r="BF460" s="138"/>
      <c r="BG460" s="138"/>
      <c r="BH460" s="138"/>
      <c r="BI460" s="138"/>
      <c r="BJ460" s="138"/>
      <c r="BK460" s="138"/>
      <c r="BL460" s="138"/>
      <c r="BM460" s="138"/>
      <c r="BN460" s="138"/>
      <c r="BO460" s="138"/>
      <c r="BP460" s="138"/>
      <c r="BQ460" s="138"/>
      <c r="BR460" s="138"/>
      <c r="BS460" s="138"/>
      <c r="BT460" s="138"/>
      <c r="BU460" s="138"/>
      <c r="BV460" s="138"/>
      <c r="BW460" s="138"/>
      <c r="BX460" s="138"/>
      <c r="BY460" s="138"/>
      <c r="BZ460" s="138"/>
      <c r="CA460" s="138"/>
      <c r="CB460" s="138"/>
      <c r="CC460" s="138"/>
      <c r="CD460" s="138"/>
      <c r="CE460" s="138"/>
      <c r="CF460" s="138"/>
      <c r="CG460" s="138"/>
      <c r="CH460" s="138"/>
      <c r="CI460" s="138"/>
      <c r="CJ460" s="138"/>
      <c r="CK460" s="138"/>
      <c r="CL460" s="138"/>
      <c r="CM460" s="138"/>
      <c r="CN460" s="138"/>
      <c r="CO460" s="138"/>
      <c r="CP460" s="138"/>
      <c r="CQ460" s="138"/>
      <c r="CR460" s="138"/>
      <c r="CS460" s="138"/>
      <c r="CT460" s="138"/>
      <c r="CU460" s="138"/>
      <c r="CV460" s="138"/>
      <c r="CW460" s="138"/>
      <c r="CX460" s="138"/>
      <c r="CY460" s="138"/>
      <c r="CZ460" s="138"/>
      <c r="DA460" s="138"/>
      <c r="DB460" s="138"/>
      <c r="DC460" s="138"/>
      <c r="DD460" s="138"/>
      <c r="DE460" s="138"/>
    </row>
  </sheetData>
  <sheetProtection algorithmName="SHA-512" hashValue="Kx4mZFl+k6phZ5tNBR4ycWLPUQkJ0oXSIlFW9nLPg390S4igH/RmTbLOBrsbP7AbUzmbLiIgXrTB68bI8jvC/Q==" saltValue="HhUJ3IKNH7D9YgHXzc/cRQ==" spinCount="100000" sheet="true" objects="true" scenarios="true"/>
  <mergeCells count="23">
    <mergeCell ref="D1:E2"/>
    <mergeCell ref="F1:I1"/>
    <mergeCell ref="J1:L2"/>
    <mergeCell ref="M1:P2"/>
    <mergeCell ref="Q1:AD2"/>
    <mergeCell ref="AE1:AF2"/>
    <mergeCell ref="AG1:AK2"/>
    <mergeCell ref="AL1:AP2"/>
    <mergeCell ref="AQ1:AU2"/>
    <mergeCell ref="AV1:AX2"/>
    <mergeCell ref="AY1:BA2"/>
    <mergeCell ref="BB1:BE2"/>
    <mergeCell ref="BF1:BY1"/>
    <mergeCell ref="BZ1:CS1"/>
    <mergeCell ref="A2:C2"/>
    <mergeCell ref="CT2:CT3"/>
    <mergeCell ref="CU2:CU3"/>
    <mergeCell ref="CV2:CV3"/>
    <mergeCell ref="CW2:CW3"/>
    <mergeCell ref="CX2:CX3"/>
    <mergeCell ref="CY2:CY3"/>
    <mergeCell ref="CZ2:CZ3"/>
    <mergeCell ref="DA2:DE2"/>
  </mergeCells>
  <conditionalFormatting sqref="B4:B40">
    <cfRule type="containsText" priority="2" operator="containsText" aboveAverage="0" equalAverage="0" bottom="0" percent="0" rank="0" text="Некорректное название листа" dxfId="0">
      <formula>NOT(ISERROR(SEARCH("Некорректное название листа",B4)))</formula>
    </cfRule>
  </conditionalFormatting>
  <printOptions headings="false" gridLines="false" gridLinesSet="true" horizontalCentered="false" verticalCentered="false"/>
  <pageMargins left="0.7" right="0.7" top="0.394444444444444" bottom="0.243055555555556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2403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Самылина Е.С.</dc:creator>
  <dc:description/>
  <dc:language>ru-RU</dc:language>
  <cp:lastModifiedBy/>
  <cp:lastPrinted>2026-04-16T13:56:34Z</cp:lastPrinted>
  <dcterms:modified xsi:type="dcterms:W3CDTF">2026-05-14T09:00:28Z</dcterms:modified>
  <cp:revision>223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