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720" windowHeight="9495" activeTab="0"/>
  </bookViews>
  <sheets>
    <sheet name="дох." sheetId="1" r:id="rId1"/>
    <sheet name="расх." sheetId="2" r:id="rId2"/>
  </sheets>
  <externalReferences>
    <externalReference r:id="rId5"/>
    <externalReference r:id="rId6"/>
  </externalReferences>
  <definedNames>
    <definedName name="_xlnm.Print_Titles_1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'дох.'!$5:$6</definedName>
    <definedName name="_xlnm.Print_Titles" localSheetId="1">'расх.'!$3:$4</definedName>
  </definedNames>
  <calcPr fullCalcOnLoad="1"/>
</workbook>
</file>

<file path=xl/sharedStrings.xml><?xml version="1.0" encoding="utf-8"?>
<sst xmlns="http://schemas.openxmlformats.org/spreadsheetml/2006/main" count="393" uniqueCount="380">
  <si>
    <t>Утвержденные бюджетные назначения</t>
  </si>
  <si>
    <t>Исполнено</t>
  </si>
  <si>
    <t>(руб.)</t>
  </si>
  <si>
    <t>Код классификации доходов бюджетов Российской Федерации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</si>
  <si>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</si>
  <si>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</si>
  <si>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</si>
  <si>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</si>
  <si>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</si>
  <si>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</si>
  <si>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</si>
  <si>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</si>
  <si>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</si>
  <si>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</si>
  <si>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</si>
  <si>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</si>
  <si>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</si>
  <si>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</si>
  <si>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</si>
  <si>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</si>
  <si>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</si>
  <si>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</si>
  <si>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</si>
  <si>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</si>
  <si>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</si>
  <si>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</si>
  <si>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</si>
  <si>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</si>
  <si>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</si>
  <si>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</si>
  <si>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</si>
  <si>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</si>
  <si>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</si>
  <si>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</si>
  <si>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000 1 05 02000 02 0000 110</t>
  </si>
  <si>
    <t>Единый налог на вменённый доход для отдельных видов деятельности</t>
  </si>
  <si>
    <t>000 1 05 02010 02 0000 110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</si>
  <si>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</si>
  <si>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</si>
  <si>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</si>
  <si>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</si>
  <si>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</si>
  <si>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</si>
  <si>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</si>
  <si>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</si>
  <si>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</si>
  <si>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</si>
  <si>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</si>
  <si>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</si>
  <si>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</si>
  <si>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</si>
  <si>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</si>
  <si>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</si>
  <si>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</si>
  <si>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</si>
  <si>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</si>
  <si>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</si>
  <si>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</si>
  <si>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</si>
  <si>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</si>
  <si>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</si>
  <si>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</si>
  <si>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</si>
  <si>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</si>
  <si>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</si>
  <si>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</si>
  <si>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</si>
  <si>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</si>
  <si>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</si>
  <si>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</si>
  <si>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</si>
  <si>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</si>
  <si>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</si>
  <si>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</si>
  <si>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</si>
  <si>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</si>
  <si>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</si>
  <si>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</si>
  <si>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</si>
  <si>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</si>
  <si>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</si>
  <si>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</si>
  <si>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</si>
  <si>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</si>
  <si>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</si>
  <si>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</si>
  <si>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</si>
  <si>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</si>
  <si>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</si>
  <si>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0702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</si>
  <si>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</si>
  <si>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</si>
  <si>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</si>
  <si>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</si>
  <si>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</si>
  <si>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</si>
  <si>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</si>
  <si>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</si>
  <si>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</si>
  <si>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</si>
  <si>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</si>
  <si>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</si>
  <si>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</si>
  <si>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сеьских поселений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</si>
  <si>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</si>
  <si>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</si>
  <si>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</si>
  <si>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</si>
  <si>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</si>
  <si>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</si>
  <si>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</si>
  <si>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</si>
  <si>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</si>
  <si>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</si>
  <si>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</si>
  <si>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</si>
  <si>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000 1 16 90000 00 0000 140</t>
  </si>
  <si>
    <t xml:space="preserve">Прочие поступления от денежных взысканий (штрафов) и иных сумм в возмещение ущерба </t>
  </si>
  <si>
    <t>000 1 16 90050 05 0000 140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</si>
  <si>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</si>
  <si>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</si>
  <si>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</si>
  <si>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</si>
  <si>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</si>
  <si>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000 2 02 10000 00 0000 151</t>
  </si>
  <si>
    <t>Дотации бюджетам бюджетной системы Российской Федерации</t>
  </si>
  <si>
    <t>000 2 02 15001 00 0000 151</t>
  </si>
  <si>
    <t>Дотации на выравнивание бюджетной обеспеченности</t>
  </si>
  <si>
    <t>000 2 02 15001 05 0000 151</t>
  </si>
  <si>
    <t>Дотации бюджетам муниципальных районов на выравнивание бюджетной обеспеченности</t>
  </si>
  <si>
    <t>000 2 02 15002 00 0000 151</t>
  </si>
  <si>
    <t>Дотации бюджетам на поддержку мер по обеспечению сбалансированности бюджетов</t>
  </si>
  <si>
    <t>000 2 02 15002 05 0000 151</t>
  </si>
  <si>
    <t>Дотации бюджетам муниципальных районов на поддержку мер по обеспечению сбалансированности бюджетов</t>
  </si>
  <si>
    <t>000 2 02 20000 00 0000 151</t>
  </si>
  <si>
    <t>Субсидии бюджетам бюджетной системы Российской Федерации (межбюджетные субсидии)</t>
  </si>
  <si>
    <t>000 2 02 20077 00 0000 151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</si>
  <si>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</si>
  <si>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</si>
  <si>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</si>
  <si>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* субсидии бюджетам муниципальных районов и городских округов Ивановской области на реализацию мероприятий по модернизации инфраструктуры общего образования (проведение капитального ремонта, реконструкции, строительства зданий, пристроя к зданиям общеобразовательных организаций, возврат в систему общего образования зданий, используемых не по назначению, приобретение (выкуп), аренда зданий и помещений)</t>
  </si>
  <si>
    <t>000 2 02 25519 00 0000 151</t>
  </si>
  <si>
    <t>Субсидия бюджетам на поддержку отрасли культуры</t>
  </si>
  <si>
    <t>000 2 02 25519 05 0000 151</t>
  </si>
  <si>
    <t>Субсидия бюджетам муниципальных районов на поддержку отрасли культуры</t>
  </si>
  <si>
    <t>000 2 02 29999 00 0000 151</t>
  </si>
  <si>
    <t>Прочие субсидии</t>
  </si>
  <si>
    <t>000 2 02 29999 05 0000 151</t>
  </si>
  <si>
    <t>Прочие субсидии бюджетам муниципальных районов</t>
  </si>
  <si>
    <t>* субсидии бюджетам муниципальных районов и городских округов Ивановской области на организацию отдыха детей в каникулярное время в части организации двухразового питания в лагерях дневного пребывания</t>
  </si>
  <si>
    <t>* субсидии бюджетам муниципальных районов и городских округов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</t>
  </si>
  <si>
    <t>* субсидии бюджетам муниципальных образований на разработку проектной документации и газификацию населенных пунктов, объектов социальной инфраструктуры Ивановской области</t>
  </si>
  <si>
    <t>000 2 02 30000 00 0000 151</t>
  </si>
  <si>
    <t>Субвенции бюджетам бюджетной системы Российской Федерации</t>
  </si>
  <si>
    <t>000 2 02 30024 00 0000 151</t>
  </si>
  <si>
    <t>Субвенции местным бюджетам на выполнение передаваемых полномочий субъектов Российской Федерации</t>
  </si>
  <si>
    <t>000 2 02 30024 05 0000 151</t>
  </si>
  <si>
    <t>Субвенции бюджетам муниципальных районов на выполнение передаваемых полномочий субъектов Российской Федерации</t>
  </si>
  <si>
    <t>* 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</t>
  </si>
  <si>
    <t>* 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</t>
  </si>
  <si>
    <t>* 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</si>
  <si>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* субвенции бюджетам муниципальных районов и городских округов на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</si>
  <si>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* субвенции бюджетам муниципальных районов и городских округов на осуществление 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</si>
  <si>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* 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</si>
  <si>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000 2 02 39999 00 0000 151</t>
  </si>
  <si>
    <t>Прочие субвенции</t>
  </si>
  <si>
    <t>000 2 02 39999 05 0000 151</t>
  </si>
  <si>
    <t>Прочие субвенции бюджетам муниципальных районов</t>
  </si>
  <si>
    <t>* субвенции бюджетам муниципальных районов и городских округов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</si>
  <si>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* 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</si>
  <si>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000   2 02 40000 00 0000 151</t>
  </si>
  <si>
    <t>Иные межбюджетные трансферты</t>
  </si>
  <si>
    <t>000   2 02 40014 00 0000 151</t>
  </si>
  <si>
    <t>Межбюджетные  трансферты,   передаваемые бюджетам  муниципальных  образований  на осуществление   части   полномочий    по решению  вопросов  местного  значения  в соответствии с заключенными соглашениями</t>
  </si>
  <si>
    <t>000   2 02 40014 05 0000 151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</si>
  <si>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</si>
  <si>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Всего:</t>
  </si>
  <si>
    <t>Уточненные бюджетные назначения</t>
  </si>
  <si>
    <t>% исполнения к уточненным бюджетным назначениям</t>
  </si>
  <si>
    <t>Абсолютная сумма</t>
  </si>
  <si>
    <t>Темп роста %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</si>
  <si>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</si>
  <si>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</si>
  <si>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</si>
  <si>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 xml:space="preserve"> 000 1 06 01030 05 0000 110</t>
  </si>
  <si>
    <t xml:space="preserve"> 000 1 06 01000 00 0000 110</t>
  </si>
  <si>
    <t xml:space="preserve"> 000 1 06 00000 00 0000 000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</si>
  <si>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</si>
  <si>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</si>
  <si>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000 1 09 00000 00 0000 000</t>
  </si>
  <si>
    <t>000 1 08 07000 01 0000 110</t>
  </si>
  <si>
    <t>000 1 08 07150 01 0000 110</t>
  </si>
  <si>
    <t>Плата за сбросы загрязняющих веществ в водные объекты</t>
  </si>
  <si>
    <t>000 1 12 01030 01 0000 120</t>
  </si>
  <si>
    <t xml:space="preserve"> 000 1 16 08000 01 0000 140</t>
  </si>
  <si>
    <t xml:space="preserve"> 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</si>
  <si>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</si>
  <si>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</si>
  <si>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</si>
  <si>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</si>
  <si>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</si>
  <si>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</si>
  <si>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000 1 16 33000 00 0000 140</t>
  </si>
  <si>
    <t>000 1 16 33050 05 0000 140</t>
  </si>
  <si>
    <t>000 1 17 00000 00 0000 000</t>
  </si>
  <si>
    <t>ПРОЧИЕ НЕНАЛОГОВЫЕ ДОХОДЫ</t>
  </si>
  <si>
    <t xml:space="preserve"> 000 1 17 05000 00 0000 180</t>
  </si>
  <si>
    <t>Прочие неналоговые доходы</t>
  </si>
  <si>
    <t xml:space="preserve"> 000 1 17 05050 05 0000 180</t>
  </si>
  <si>
    <t>Прочие неналоговые доходы бюджетов муниципальных районов</t>
  </si>
  <si>
    <t xml:space="preserve"> 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</si>
  <si>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</si>
  <si>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000 1 09 04000 00 0000 110</t>
  </si>
  <si>
    <t>000 1 09 04050 00 0000 110</t>
  </si>
  <si>
    <t>000 1 09 04053 05 0000 110</t>
  </si>
  <si>
    <t>000 1 09 07000 00 0000 110</t>
  </si>
  <si>
    <t>000 1 09 07050 00 0000 110</t>
  </si>
  <si>
    <t>000 1 09 07053 05 0000 110</t>
  </si>
  <si>
    <t>Прочие местные налоги и сборы, мобилизуемые на территориях муниципальных районов</t>
  </si>
  <si>
    <t>Прочие местные налоги и сборы</t>
  </si>
  <si>
    <t>Прочие налоги и сборы (по отмененным местным налогам и сборам)</t>
  </si>
  <si>
    <t>Земельный налог (по обязательствам, возникшим до 1 января 2006 года), мобилизуемый на межселенных территориях</t>
  </si>
  <si>
    <t>Земельный налог (по обязательствам, возникшим до 1 января 2006 года)</t>
  </si>
  <si>
    <t>Налоги на имущество</t>
  </si>
  <si>
    <t>000 2 02 02008 00 0000 151</t>
  </si>
  <si>
    <t>Субсидии бюджетам на обеспечение жильем молодых семей</t>
  </si>
  <si>
    <t>000 2 02 02008 05 0000 151</t>
  </si>
  <si>
    <t>Субсидии бюджетам муниципальных районов на обеспечение жильем молодых семей</t>
  </si>
  <si>
    <t>Субсидии бюджетам на реализацию федеральных целевых программ</t>
  </si>
  <si>
    <t>Субсидии бюджетам муниципальных районов на реализацию федеральных целевых программ</t>
  </si>
  <si>
    <t>000 2 02 02051 00 0000 151</t>
  </si>
  <si>
    <t>000 2 02 02051 05 0000 151</t>
  </si>
  <si>
    <t>* 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</si>
  <si>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</si>
  <si>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</si>
  <si>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000 2 19 00000 00 0000 000</t>
  </si>
  <si>
    <t>000 2 19 05000 05 0000 151</t>
  </si>
  <si>
    <t>Наименование</t>
  </si>
  <si>
    <t>Раздел, 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</si>
  <si>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</si>
  <si>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</si>
  <si>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</si>
  <si>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</si>
  <si>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</si>
  <si>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</si>
  <si>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</si>
  <si>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</si>
  <si>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</si>
  <si>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</si>
  <si>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</si>
  <si>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</si>
  <si>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</si>
  <si>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</si>
  <si>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</si>
  <si>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</si>
  <si>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</si>
  <si>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</si>
  <si>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</si>
  <si>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</si>
  <si>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</si>
  <si>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</si>
  <si>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</si>
  <si>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</si>
  <si>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</si>
  <si>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</si>
  <si>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</si>
  <si>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</si>
  <si>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</si>
  <si>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</si>
  <si>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</si>
  <si>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Всего расходов:</t>
  </si>
  <si>
    <t>0100</t>
  </si>
  <si>
    <t>0102</t>
  </si>
  <si>
    <t>0104</t>
  </si>
  <si>
    <t>0106</t>
  </si>
  <si>
    <t>0111</t>
  </si>
  <si>
    <t>0113</t>
  </si>
  <si>
    <t>0300</t>
  </si>
  <si>
    <t>0314</t>
  </si>
  <si>
    <t>0400</t>
  </si>
  <si>
    <t>0408</t>
  </si>
  <si>
    <t>0409</t>
  </si>
  <si>
    <t>0412</t>
  </si>
  <si>
    <t>0500</t>
  </si>
  <si>
    <t>0501</t>
  </si>
  <si>
    <t>0502</t>
  </si>
  <si>
    <t>0503</t>
  </si>
  <si>
    <t>0700</t>
  </si>
  <si>
    <t>0701</t>
  </si>
  <si>
    <t>0703</t>
  </si>
  <si>
    <t>0705</t>
  </si>
  <si>
    <t>0707</t>
  </si>
  <si>
    <t>0709</t>
  </si>
  <si>
    <t>0800</t>
  </si>
  <si>
    <t>0801</t>
  </si>
  <si>
    <t>Результат исполнения бюджета (дефицит / профицит)</t>
  </si>
  <si>
    <t>1. Доходы</t>
  </si>
  <si>
    <t>2. Расходы</t>
  </si>
  <si>
    <t>Сельское хозяйство и рыболовство</t>
  </si>
  <si>
    <t>0405</t>
  </si>
  <si>
    <t>Охрана семьи и детства</t>
  </si>
  <si>
    <t>1004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</si>
  <si>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</si>
  <si>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</si>
  <si>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* 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</si>
  <si>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</si>
  <si>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</si>
  <si>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000 1 14 06013 05 0000 430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</si>
  <si>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</si>
  <si>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000 1 17 01000 00 0000 180</t>
  </si>
  <si>
    <t>Невыясненные поступления</t>
  </si>
  <si>
    <t>Невыясненные поступления, зачисляемые в бюджеты муниципальных районов</t>
  </si>
  <si>
    <t>000 1 17 01050 05 0000 180</t>
  </si>
  <si>
    <t>000 1 09 04010 02 0000 110</t>
  </si>
  <si>
    <t>Налог на имущество предприятий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</si>
  <si>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</si>
  <si>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</t>
  </si>
  <si>
    <t>000 1 16 03000 00 0000 140</t>
  </si>
  <si>
    <t>000 1 16 03010 01 0000 140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</si>
  <si>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</si>
  <si>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</si>
  <si>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</si>
  <si>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000 2 02 02215 05 0000 151</t>
  </si>
  <si>
    <t>000 2 02 30007 00 0000 151</t>
  </si>
  <si>
    <t>000 2 02 30007 15 0000 151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</si>
  <si>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</si>
  <si>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</si>
  <si>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на проведение Всероссийской сельскохозяйственной переписи в 2016 году</t>
  </si>
  <si>
    <t>Субвенции бюджетам муниципальных районов на проведение Всероссийской сельскохозяйственной переписи в 2016 году</t>
  </si>
  <si>
    <t>000 2 02 30021 00 0000 151</t>
  </si>
  <si>
    <t>000 2 02 30021 05 0000 151</t>
  </si>
  <si>
    <t>000 1 05 04000 02 0000 110</t>
  </si>
  <si>
    <t>000 1 05 04020 02 0000 110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</si>
  <si>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</si>
  <si>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</si>
  <si>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</si>
  <si>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</si>
  <si>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</si>
  <si>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000 1 16 21050 05 0000 140</t>
  </si>
  <si>
    <t>* субсидии бюджетам муниципальных образований на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капитальный ремонт и ремонт</t>
  </si>
  <si>
    <t>* субсидии бюджетам муниципальных районов и городских округов на организацию целевой подготовки педагогов дляч работы в муниципальных образовательных организациях Ивановской области</t>
  </si>
  <si>
    <t>000 1 05 03020 01 0000 110</t>
  </si>
  <si>
    <t>Единый сельскохозяйственный налог )за налоговые периоды, истекшие до 1 января 2011 года)</t>
  </si>
  <si>
    <t>000 1 09 06000 02 0000 110</t>
  </si>
  <si>
    <t>Прочие налоги и сборы (по отмененным налогам и сборам субъектов Российской Федерации)</t>
  </si>
  <si>
    <t>Налог с продаж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</si>
  <si>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</si>
  <si>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</si>
  <si>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000 1 09 07030 00 0000 110</t>
  </si>
  <si>
    <t>000 1 09 07033 05 0000 110</t>
  </si>
  <si>
    <t>000 1 09 06010 02 0000 110</t>
  </si>
  <si>
    <t>Исполнение бюджета Савинского муниципального района за 2018 год</t>
  </si>
  <si>
    <t>* субвенций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</si>
  <si>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*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</si>
  <si>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</si>
  <si>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</si>
  <si>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</si>
  <si>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000 1 11 07000 00 0000 120</t>
  </si>
  <si>
    <t>000 1 11 07010 00 0000 120</t>
  </si>
  <si>
    <t>000 1 11 07015 05 0000 120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</si>
  <si>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</si>
  <si>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</si>
  <si>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</si>
  <si>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000 1 14 06300 00 0000 430</t>
  </si>
  <si>
    <t>000 1 14 06310 00 0000 430</t>
  </si>
  <si>
    <t>000 1 14 06313 05 0000 430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</si>
  <si>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</si>
  <si>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</si>
  <si>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</si>
  <si>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</si>
  <si>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</si>
  <si>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*субсидии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</si>
  <si>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*субсидии бюджетам муниципальных робразований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</si>
  <si>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*субсидии бюджетам муниципальных образований наИвановской области в целях предоставления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</si>
  <si>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000 1 12 01041 01 0000 120</t>
  </si>
  <si>
    <t>Плата за размещение отходов производства</t>
  </si>
  <si>
    <t>Аналитические данные в сравнении с соответсвующим периодом 2017 г.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</si>
  <si>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</si>
  <si>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</si>
  <si>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по состоянию на 01.10.2018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</si>
</sst>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94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8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9"/>
      <name val="Arial"/>
      <family val="2"/>
    </font>
    <font>
      <i/>
      <sz val="8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indexed="8"/>
      </right>
      <top style="hair">
        <color indexed="8"/>
      </top>
      <bottom/>
    </border>
    <border>
      <left/>
      <right style="medium">
        <color indexed="8"/>
      </right>
      <top/>
      <bottom style="hair">
        <color indexed="8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/>
      <right style="thin">
        <color indexed="8"/>
      </right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hair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4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7" fillId="0" borderId="0">
      <alignment horizontal="center"/>
      <protection/>
    </xf>
    <xf numFmtId="4" fontId="59" fillId="0" borderId="1">
      <alignment horizontal="right"/>
      <protection/>
    </xf>
    <xf numFmtId="4" fontId="59" fillId="0" borderId="1">
      <alignment horizontal="right"/>
      <protection/>
    </xf>
    <xf numFmtId="4" fontId="59" fillId="0" borderId="1">
      <alignment horizontal="right"/>
      <protection/>
    </xf>
    <xf numFmtId="4" fontId="59" fillId="0" borderId="1">
      <alignment horizontal="right"/>
      <protection/>
    </xf>
    <xf numFmtId="49" fontId="7" fillId="0" borderId="2">
      <alignment horizontal="center" wrapText="1"/>
      <protection/>
    </xf>
    <xf numFmtId="4" fontId="59" fillId="0" borderId="3">
      <alignment horizontal="right"/>
      <protection/>
    </xf>
    <xf numFmtId="4" fontId="59" fillId="0" borderId="3">
      <alignment horizontal="right"/>
      <protection/>
    </xf>
    <xf numFmtId="4" fontId="59" fillId="0" borderId="3">
      <alignment horizontal="right"/>
      <protection/>
    </xf>
    <xf numFmtId="4" fontId="59" fillId="0" borderId="3">
      <alignment horizontal="right"/>
      <protection/>
    </xf>
    <xf numFmtId="49" fontId="7" fillId="0" borderId="4">
      <alignment horizontal="center" wrapText="1"/>
      <protection/>
    </xf>
    <xf numFmtId="49" fontId="59" fillId="0" borderId="0">
      <alignment horizontal="right"/>
      <protection/>
    </xf>
    <xf numFmtId="49" fontId="59" fillId="0" borderId="0">
      <alignment horizontal="right"/>
      <protection/>
    </xf>
    <xf numFmtId="49" fontId="59" fillId="0" borderId="0">
      <alignment horizontal="right"/>
      <protection/>
    </xf>
    <xf numFmtId="49" fontId="59" fillId="0" borderId="0">
      <alignment horizontal="right"/>
      <protection/>
    </xf>
    <xf numFmtId="49" fontId="7" fillId="0" borderId="5">
      <alignment horizontal="center"/>
      <protection/>
    </xf>
    <xf numFmtId="0" fontId="59" fillId="0" borderId="6">
      <alignment horizontal="left" wrapText="1"/>
      <protection/>
    </xf>
    <xf numFmtId="0" fontId="59" fillId="0" borderId="6">
      <alignment horizontal="left" wrapText="1"/>
      <protection/>
    </xf>
    <xf numFmtId="0" fontId="59" fillId="0" borderId="6">
      <alignment horizontal="left" wrapText="1"/>
      <protection/>
    </xf>
    <xf numFmtId="0" fontId="59" fillId="0" borderId="6">
      <alignment horizontal="left" wrapText="1"/>
      <protection/>
    </xf>
    <xf numFmtId="49" fontId="7" fillId="0" borderId="7">
      <alignment/>
      <protection/>
    </xf>
    <xf numFmtId="0" fontId="59" fillId="0" borderId="8">
      <alignment horizontal="left" wrapText="1" indent="1"/>
      <protection/>
    </xf>
    <xf numFmtId="0" fontId="59" fillId="0" borderId="8">
      <alignment horizontal="left" wrapText="1" indent="1"/>
      <protection/>
    </xf>
    <xf numFmtId="0" fontId="59" fillId="0" borderId="8">
      <alignment horizontal="left" wrapText="1" indent="1"/>
      <protection/>
    </xf>
    <xf numFmtId="0" fontId="59" fillId="0" borderId="8">
      <alignment horizontal="left" wrapText="1" indent="1"/>
      <protection/>
    </xf>
    <xf numFmtId="4" fontId="7" fillId="0" borderId="5">
      <alignment horizontal="right"/>
      <protection/>
    </xf>
    <xf numFmtId="0" fontId="60" fillId="0" borderId="9">
      <alignment horizontal="left" wrapText="1"/>
      <protection/>
    </xf>
    <xf numFmtId="0" fontId="60" fillId="0" borderId="9">
      <alignment horizontal="left" wrapText="1"/>
      <protection/>
    </xf>
    <xf numFmtId="0" fontId="60" fillId="0" borderId="9">
      <alignment horizontal="left" wrapText="1"/>
      <protection/>
    </xf>
    <xf numFmtId="0" fontId="60" fillId="0" borderId="9">
      <alignment horizontal="left" wrapText="1"/>
      <protection/>
    </xf>
    <xf numFmtId="4" fontId="7" fillId="0" borderId="2">
      <alignment horizontal="right"/>
      <protection/>
    </xf>
    <xf numFmtId="0" fontId="59" fillId="20" borderId="0">
      <alignment/>
      <protection/>
    </xf>
    <xf numFmtId="0" fontId="59" fillId="20" borderId="0">
      <alignment/>
      <protection/>
    </xf>
    <xf numFmtId="0" fontId="59" fillId="20" borderId="0">
      <alignment/>
      <protection/>
    </xf>
    <xf numFmtId="0" fontId="59" fillId="20" borderId="0">
      <alignment/>
      <protection/>
    </xf>
    <xf numFmtId="49" fontId="7" fillId="0" borderId="0">
      <alignment horizontal="right"/>
      <protection/>
    </xf>
    <xf numFmtId="0" fontId="59" fillId="0" borderId="10">
      <alignment/>
      <protection/>
    </xf>
    <xf numFmtId="0" fontId="59" fillId="0" borderId="10">
      <alignment/>
      <protection/>
    </xf>
    <xf numFmtId="0" fontId="59" fillId="0" borderId="10">
      <alignment/>
      <protection/>
    </xf>
    <xf numFmtId="0" fontId="59" fillId="0" borderId="10">
      <alignment/>
      <protection/>
    </xf>
    <xf numFmtId="4" fontId="7" fillId="0" borderId="11">
      <alignment horizontal="right"/>
      <protection/>
    </xf>
    <xf numFmtId="0" fontId="59" fillId="0" borderId="0">
      <alignment horizontal="center"/>
      <protection/>
    </xf>
    <xf numFmtId="0" fontId="59" fillId="0" borderId="0">
      <alignment horizontal="center"/>
      <protection/>
    </xf>
    <xf numFmtId="0" fontId="59" fillId="0" borderId="0">
      <alignment horizontal="center"/>
      <protection/>
    </xf>
    <xf numFmtId="0" fontId="59" fillId="0" borderId="0">
      <alignment horizontal="center"/>
      <protection/>
    </xf>
    <xf numFmtId="49" fontId="7" fillId="0" borderId="12">
      <alignment horizontal="center"/>
      <protection/>
    </xf>
    <xf numFmtId="0" fontId="58" fillId="0" borderId="10">
      <alignment/>
      <protection/>
    </xf>
    <xf numFmtId="0" fontId="58" fillId="0" borderId="10">
      <alignment/>
      <protection/>
    </xf>
    <xf numFmtId="0" fontId="58" fillId="0" borderId="10">
      <alignment/>
      <protection/>
    </xf>
    <xf numFmtId="0" fontId="58" fillId="0" borderId="10">
      <alignment/>
      <protection/>
    </xf>
    <xf numFmtId="4" fontId="7" fillId="0" borderId="13">
      <alignment horizontal="right"/>
      <protection/>
    </xf>
    <xf numFmtId="4" fontId="59" fillId="0" borderId="14">
      <alignment horizontal="right"/>
      <protection/>
    </xf>
    <xf numFmtId="4" fontId="59" fillId="0" borderId="14">
      <alignment horizontal="right"/>
      <protection/>
    </xf>
    <xf numFmtId="4" fontId="59" fillId="0" borderId="14">
      <alignment horizontal="right"/>
      <protection/>
    </xf>
    <xf numFmtId="4" fontId="59" fillId="0" borderId="14">
      <alignment horizontal="right"/>
      <protection/>
    </xf>
    <xf numFmtId="0" fontId="7" fillId="0" borderId="15">
      <alignment horizontal="left" wrapText="1"/>
      <protection/>
    </xf>
    <xf numFmtId="49" fontId="59" fillId="0" borderId="9">
      <alignment horizontal="center"/>
      <protection/>
    </xf>
    <xf numFmtId="49" fontId="59" fillId="0" borderId="9">
      <alignment horizontal="center"/>
      <protection/>
    </xf>
    <xf numFmtId="49" fontId="59" fillId="0" borderId="9">
      <alignment horizontal="center"/>
      <protection/>
    </xf>
    <xf numFmtId="49" fontId="59" fillId="0" borderId="9">
      <alignment horizontal="center"/>
      <protection/>
    </xf>
    <xf numFmtId="0" fontId="2" fillId="0" borderId="16">
      <alignment horizontal="left" wrapText="1"/>
      <protection/>
    </xf>
    <xf numFmtId="4" fontId="59" fillId="0" borderId="17">
      <alignment horizontal="right"/>
      <protection/>
    </xf>
    <xf numFmtId="4" fontId="59" fillId="0" borderId="17">
      <alignment horizontal="right"/>
      <protection/>
    </xf>
    <xf numFmtId="4" fontId="59" fillId="0" borderId="17">
      <alignment horizontal="right"/>
      <protection/>
    </xf>
    <xf numFmtId="4" fontId="59" fillId="0" borderId="17">
      <alignment horizontal="right"/>
      <protection/>
    </xf>
    <xf numFmtId="0" fontId="7" fillId="0" borderId="18">
      <alignment horizontal="left" wrapText="1" indent="1"/>
      <protection/>
    </xf>
    <xf numFmtId="0" fontId="60" fillId="0" borderId="0">
      <alignment horizontal="center"/>
      <protection/>
    </xf>
    <xf numFmtId="0" fontId="60" fillId="0" borderId="0">
      <alignment horizontal="center"/>
      <protection/>
    </xf>
    <xf numFmtId="0" fontId="60" fillId="0" borderId="0">
      <alignment horizontal="center"/>
      <protection/>
    </xf>
    <xf numFmtId="0" fontId="60" fillId="0" borderId="0">
      <alignment horizontal="center"/>
      <protection/>
    </xf>
    <xf numFmtId="0" fontId="5" fillId="0" borderId="19">
      <alignment/>
      <protection/>
    </xf>
    <xf numFmtId="0" fontId="60" fillId="0" borderId="10">
      <alignment/>
      <protection/>
    </xf>
    <xf numFmtId="0" fontId="60" fillId="0" borderId="10">
      <alignment/>
      <protection/>
    </xf>
    <xf numFmtId="0" fontId="60" fillId="0" borderId="10">
      <alignment/>
      <protection/>
    </xf>
    <xf numFmtId="0" fontId="60" fillId="0" borderId="10">
      <alignment/>
      <protection/>
    </xf>
    <xf numFmtId="0" fontId="7" fillId="0" borderId="7">
      <alignment/>
      <protection/>
    </xf>
    <xf numFmtId="0" fontId="59" fillId="0" borderId="20">
      <alignment horizontal="left" wrapText="1"/>
      <protection/>
    </xf>
    <xf numFmtId="0" fontId="59" fillId="0" borderId="20">
      <alignment horizontal="left" wrapText="1"/>
      <protection/>
    </xf>
    <xf numFmtId="0" fontId="59" fillId="0" borderId="20">
      <alignment horizontal="left" wrapText="1"/>
      <protection/>
    </xf>
    <xf numFmtId="0" fontId="59" fillId="0" borderId="20">
      <alignment horizontal="left" wrapText="1"/>
      <protection/>
    </xf>
    <xf numFmtId="0" fontId="5" fillId="0" borderId="7">
      <alignment/>
      <protection/>
    </xf>
    <xf numFmtId="0" fontId="59" fillId="0" borderId="21">
      <alignment horizontal="left" wrapText="1" indent="1"/>
      <protection/>
    </xf>
    <xf numFmtId="0" fontId="59" fillId="0" borderId="21">
      <alignment horizontal="left" wrapText="1" indent="1"/>
      <protection/>
    </xf>
    <xf numFmtId="0" fontId="59" fillId="0" borderId="21">
      <alignment horizontal="left" wrapText="1" indent="1"/>
      <protection/>
    </xf>
    <xf numFmtId="0" fontId="59" fillId="0" borderId="21">
      <alignment horizontal="left" wrapText="1" indent="1"/>
      <protection/>
    </xf>
    <xf numFmtId="0" fontId="2" fillId="0" borderId="0">
      <alignment horizontal="center"/>
      <protection/>
    </xf>
    <xf numFmtId="0" fontId="59" fillId="0" borderId="20">
      <alignment horizontal="left" wrapText="1" indent="2"/>
      <protection/>
    </xf>
    <xf numFmtId="0" fontId="59" fillId="0" borderId="20">
      <alignment horizontal="left" wrapText="1" indent="2"/>
      <protection/>
    </xf>
    <xf numFmtId="0" fontId="59" fillId="0" borderId="20">
      <alignment horizontal="left" wrapText="1" indent="2"/>
      <protection/>
    </xf>
    <xf numFmtId="0" fontId="59" fillId="0" borderId="20">
      <alignment horizontal="left" wrapText="1" indent="2"/>
      <protection/>
    </xf>
    <xf numFmtId="0" fontId="2" fillId="0" borderId="7">
      <alignment/>
      <protection/>
    </xf>
    <xf numFmtId="0" fontId="59" fillId="0" borderId="6">
      <alignment horizontal="left" wrapText="1" indent="2"/>
      <protection/>
    </xf>
    <xf numFmtId="0" fontId="59" fillId="0" borderId="6">
      <alignment horizontal="left" wrapText="1" indent="2"/>
      <protection/>
    </xf>
    <xf numFmtId="0" fontId="59" fillId="0" borderId="6">
      <alignment horizontal="left" wrapText="1" indent="2"/>
      <protection/>
    </xf>
    <xf numFmtId="0" fontId="59" fillId="0" borderId="6">
      <alignment horizontal="left" wrapText="1" indent="2"/>
      <protection/>
    </xf>
    <xf numFmtId="0" fontId="7" fillId="0" borderId="22">
      <alignment horizontal="left" wrapText="1"/>
      <protection/>
    </xf>
    <xf numFmtId="0" fontId="59" fillId="0" borderId="0">
      <alignment horizontal="center" wrapText="1"/>
      <protection/>
    </xf>
    <xf numFmtId="0" fontId="59" fillId="0" borderId="0">
      <alignment horizontal="center" wrapText="1"/>
      <protection/>
    </xf>
    <xf numFmtId="0" fontId="59" fillId="0" borderId="0">
      <alignment horizontal="center" wrapText="1"/>
      <protection/>
    </xf>
    <xf numFmtId="0" fontId="59" fillId="0" borderId="0">
      <alignment horizontal="center" wrapText="1"/>
      <protection/>
    </xf>
    <xf numFmtId="0" fontId="7" fillId="0" borderId="23">
      <alignment horizontal="left" wrapText="1" indent="1"/>
      <protection/>
    </xf>
    <xf numFmtId="49" fontId="59" fillId="0" borderId="10">
      <alignment horizontal="left"/>
      <protection/>
    </xf>
    <xf numFmtId="49" fontId="59" fillId="0" borderId="10">
      <alignment horizontal="left"/>
      <protection/>
    </xf>
    <xf numFmtId="49" fontId="59" fillId="0" borderId="10">
      <alignment horizontal="left"/>
      <protection/>
    </xf>
    <xf numFmtId="49" fontId="59" fillId="0" borderId="10">
      <alignment horizontal="left"/>
      <protection/>
    </xf>
    <xf numFmtId="0" fontId="7" fillId="0" borderId="22">
      <alignment horizontal="left" wrapText="1" indent="1"/>
      <protection/>
    </xf>
    <xf numFmtId="49" fontId="59" fillId="0" borderId="24">
      <alignment horizontal="center" wrapText="1"/>
      <protection/>
    </xf>
    <xf numFmtId="49" fontId="59" fillId="0" borderId="24">
      <alignment horizontal="center" wrapText="1"/>
      <protection/>
    </xf>
    <xf numFmtId="49" fontId="59" fillId="0" borderId="24">
      <alignment horizontal="center" wrapText="1"/>
      <protection/>
    </xf>
    <xf numFmtId="49" fontId="59" fillId="0" borderId="24">
      <alignment horizontal="center" wrapText="1"/>
      <protection/>
    </xf>
    <xf numFmtId="0" fontId="5" fillId="21" borderId="25">
      <alignment/>
      <protection/>
    </xf>
    <xf numFmtId="49" fontId="59" fillId="0" borderId="24">
      <alignment horizontal="left" wrapText="1"/>
      <protection/>
    </xf>
    <xf numFmtId="49" fontId="59" fillId="0" borderId="24">
      <alignment horizontal="left" wrapText="1"/>
      <protection/>
    </xf>
    <xf numFmtId="49" fontId="59" fillId="0" borderId="24">
      <alignment horizontal="left" wrapText="1"/>
      <protection/>
    </xf>
    <xf numFmtId="49" fontId="59" fillId="0" borderId="24">
      <alignment horizontal="left" wrapText="1"/>
      <protection/>
    </xf>
    <xf numFmtId="0" fontId="7" fillId="0" borderId="26">
      <alignment horizontal="left" wrapText="1" indent="1"/>
      <protection/>
    </xf>
    <xf numFmtId="49" fontId="59" fillId="0" borderId="24">
      <alignment horizontal="center" shrinkToFit="1"/>
      <protection/>
    </xf>
    <xf numFmtId="49" fontId="59" fillId="0" borderId="24">
      <alignment horizontal="center" shrinkToFit="1"/>
      <protection/>
    </xf>
    <xf numFmtId="49" fontId="59" fillId="0" borderId="24">
      <alignment horizontal="center" shrinkToFit="1"/>
      <protection/>
    </xf>
    <xf numFmtId="49" fontId="59" fillId="0" borderId="24">
      <alignment horizontal="center" shrinkToFit="1"/>
      <protection/>
    </xf>
    <xf numFmtId="0" fontId="7" fillId="0" borderId="0">
      <alignment horizontal="center" wrapText="1"/>
      <protection/>
    </xf>
    <xf numFmtId="49" fontId="59" fillId="0" borderId="1">
      <alignment horizontal="center" shrinkToFit="1"/>
      <protection/>
    </xf>
    <xf numFmtId="49" fontId="59" fillId="0" borderId="1">
      <alignment horizontal="center" shrinkToFit="1"/>
      <protection/>
    </xf>
    <xf numFmtId="49" fontId="59" fillId="0" borderId="1">
      <alignment horizontal="center" shrinkToFit="1"/>
      <protection/>
    </xf>
    <xf numFmtId="49" fontId="59" fillId="0" borderId="1">
      <alignment horizontal="center" shrinkToFit="1"/>
      <protection/>
    </xf>
    <xf numFmtId="49" fontId="7" fillId="0" borderId="7">
      <alignment horizontal="left"/>
      <protection/>
    </xf>
    <xf numFmtId="0" fontId="59" fillId="0" borderId="8">
      <alignment horizontal="left" wrapText="1"/>
      <protection/>
    </xf>
    <xf numFmtId="0" fontId="59" fillId="0" borderId="8">
      <alignment horizontal="left" wrapText="1"/>
      <protection/>
    </xf>
    <xf numFmtId="0" fontId="59" fillId="0" borderId="8">
      <alignment horizontal="left" wrapText="1"/>
      <protection/>
    </xf>
    <xf numFmtId="0" fontId="59" fillId="0" borderId="8">
      <alignment horizontal="left" wrapText="1"/>
      <protection/>
    </xf>
    <xf numFmtId="49" fontId="7" fillId="0" borderId="27">
      <alignment horizontal="center" wrapText="1"/>
      <protection/>
    </xf>
    <xf numFmtId="0" fontId="59" fillId="0" borderId="6">
      <alignment horizontal="left" wrapText="1" indent="1"/>
      <protection/>
    </xf>
    <xf numFmtId="0" fontId="59" fillId="0" borderId="6">
      <alignment horizontal="left" wrapText="1" indent="1"/>
      <protection/>
    </xf>
    <xf numFmtId="0" fontId="59" fillId="0" borderId="6">
      <alignment horizontal="left" wrapText="1" indent="1"/>
      <protection/>
    </xf>
    <xf numFmtId="0" fontId="59" fillId="0" borderId="6">
      <alignment horizontal="left" wrapText="1" indent="1"/>
      <protection/>
    </xf>
    <xf numFmtId="49" fontId="7" fillId="0" borderId="27">
      <alignment horizontal="center" shrinkToFit="1"/>
      <protection/>
    </xf>
    <xf numFmtId="0" fontId="59" fillId="0" borderId="8">
      <alignment horizontal="left" wrapText="1" indent="2"/>
      <protection/>
    </xf>
    <xf numFmtId="0" fontId="59" fillId="0" borderId="8">
      <alignment horizontal="left" wrapText="1" indent="2"/>
      <protection/>
    </xf>
    <xf numFmtId="0" fontId="59" fillId="0" borderId="8">
      <alignment horizontal="left" wrapText="1" indent="2"/>
      <protection/>
    </xf>
    <xf numFmtId="0" fontId="59" fillId="0" borderId="8">
      <alignment horizontal="left" wrapText="1" indent="2"/>
      <protection/>
    </xf>
    <xf numFmtId="49" fontId="7" fillId="0" borderId="5">
      <alignment horizontal="center" shrinkToFit="1"/>
      <protection/>
    </xf>
    <xf numFmtId="0" fontId="58" fillId="0" borderId="28">
      <alignment/>
      <protection/>
    </xf>
    <xf numFmtId="0" fontId="58" fillId="0" borderId="28">
      <alignment/>
      <protection/>
    </xf>
    <xf numFmtId="0" fontId="58" fillId="0" borderId="28">
      <alignment/>
      <protection/>
    </xf>
    <xf numFmtId="0" fontId="58" fillId="0" borderId="28">
      <alignment/>
      <protection/>
    </xf>
    <xf numFmtId="0" fontId="7" fillId="0" borderId="29">
      <alignment horizontal="left" wrapText="1"/>
      <protection/>
    </xf>
    <xf numFmtId="0" fontId="58" fillId="0" borderId="30">
      <alignment/>
      <protection/>
    </xf>
    <xf numFmtId="0" fontId="58" fillId="0" borderId="30">
      <alignment/>
      <protection/>
    </xf>
    <xf numFmtId="0" fontId="58" fillId="0" borderId="30">
      <alignment/>
      <protection/>
    </xf>
    <xf numFmtId="0" fontId="58" fillId="0" borderId="30">
      <alignment/>
      <protection/>
    </xf>
    <xf numFmtId="0" fontId="7" fillId="0" borderId="15">
      <alignment horizontal="left" wrapText="1" indent="1"/>
      <protection/>
    </xf>
    <xf numFmtId="49" fontId="59" fillId="0" borderId="14">
      <alignment horizontal="center"/>
      <protection/>
    </xf>
    <xf numFmtId="49" fontId="59" fillId="0" borderId="14">
      <alignment horizontal="center"/>
      <protection/>
    </xf>
    <xf numFmtId="49" fontId="59" fillId="0" borderId="14">
      <alignment horizontal="center"/>
      <protection/>
    </xf>
    <xf numFmtId="49" fontId="59" fillId="0" borderId="14">
      <alignment horizontal="center"/>
      <protection/>
    </xf>
    <xf numFmtId="0" fontId="7" fillId="0" borderId="29">
      <alignment horizontal="left" wrapText="1" indent="1"/>
      <protection/>
    </xf>
    <xf numFmtId="0" fontId="60" fillId="0" borderId="31">
      <alignment horizontal="center" vertical="center" textRotation="90" wrapText="1"/>
      <protection/>
    </xf>
    <xf numFmtId="0" fontId="60" fillId="0" borderId="31">
      <alignment horizontal="center" vertical="center" textRotation="90" wrapText="1"/>
      <protection/>
    </xf>
    <xf numFmtId="0" fontId="60" fillId="0" borderId="31">
      <alignment horizontal="center" vertical="center" textRotation="90" wrapText="1"/>
      <protection/>
    </xf>
    <xf numFmtId="0" fontId="60" fillId="0" borderId="31">
      <alignment horizontal="center" vertical="center" textRotation="90" wrapText="1"/>
      <protection/>
    </xf>
    <xf numFmtId="0" fontId="7" fillId="0" borderId="15">
      <alignment horizontal="left" wrapText="1" indent="1"/>
      <protection/>
    </xf>
    <xf numFmtId="0" fontId="60" fillId="0" borderId="30">
      <alignment horizontal="center" vertical="center" textRotation="90" wrapText="1"/>
      <protection/>
    </xf>
    <xf numFmtId="0" fontId="60" fillId="0" borderId="30">
      <alignment horizontal="center" vertical="center" textRotation="90" wrapText="1"/>
      <protection/>
    </xf>
    <xf numFmtId="0" fontId="60" fillId="0" borderId="30">
      <alignment horizontal="center" vertical="center" textRotation="90" wrapText="1"/>
      <protection/>
    </xf>
    <xf numFmtId="0" fontId="60" fillId="0" borderId="30">
      <alignment horizontal="center" vertical="center" textRotation="90" wrapText="1"/>
      <protection/>
    </xf>
    <xf numFmtId="0" fontId="5" fillId="0" borderId="32">
      <alignment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" fillId="0" borderId="33">
      <alignment/>
      <protection/>
    </xf>
    <xf numFmtId="0" fontId="60" fillId="0" borderId="0">
      <alignment horizontal="center" vertical="center" textRotation="90" wrapText="1"/>
      <protection/>
    </xf>
    <xf numFmtId="0" fontId="60" fillId="0" borderId="0">
      <alignment horizontal="center" vertical="center" textRotation="90" wrapText="1"/>
      <protection/>
    </xf>
    <xf numFmtId="0" fontId="60" fillId="0" borderId="0">
      <alignment horizontal="center" vertical="center" textRotation="90" wrapText="1"/>
      <protection/>
    </xf>
    <xf numFmtId="0" fontId="60" fillId="0" borderId="0">
      <alignment horizontal="center" vertical="center" textRotation="90" wrapText="1"/>
      <protection/>
    </xf>
    <xf numFmtId="0" fontId="2" fillId="0" borderId="34">
      <alignment horizontal="center" vertical="center" textRotation="90" wrapText="1"/>
      <protection/>
    </xf>
    <xf numFmtId="0" fontId="60" fillId="0" borderId="35">
      <alignment horizontal="center" vertical="center" textRotation="90" wrapText="1"/>
      <protection/>
    </xf>
    <xf numFmtId="0" fontId="60" fillId="0" borderId="35">
      <alignment horizontal="center" vertical="center" textRotation="90" wrapText="1"/>
      <protection/>
    </xf>
    <xf numFmtId="0" fontId="60" fillId="0" borderId="35">
      <alignment horizontal="center" vertical="center" textRotation="90" wrapText="1"/>
      <protection/>
    </xf>
    <xf numFmtId="0" fontId="60" fillId="0" borderId="35">
      <alignment horizontal="center" vertical="center" textRotation="90" wrapText="1"/>
      <protection/>
    </xf>
    <xf numFmtId="0" fontId="2" fillId="0" borderId="19">
      <alignment horizontal="center" vertical="center" textRotation="90" wrapText="1"/>
      <protection/>
    </xf>
    <xf numFmtId="0" fontId="60" fillId="0" borderId="0">
      <alignment horizontal="center" vertical="center" textRotation="90"/>
      <protection/>
    </xf>
    <xf numFmtId="0" fontId="60" fillId="0" borderId="0">
      <alignment horizontal="center" vertical="center" textRotation="90"/>
      <protection/>
    </xf>
    <xf numFmtId="0" fontId="60" fillId="0" borderId="0">
      <alignment horizontal="center" vertical="center" textRotation="90"/>
      <protection/>
    </xf>
    <xf numFmtId="0" fontId="60" fillId="0" borderId="0">
      <alignment horizontal="center" vertical="center" textRotation="90"/>
      <protection/>
    </xf>
    <xf numFmtId="0" fontId="7" fillId="0" borderId="0">
      <alignment vertical="center"/>
      <protection/>
    </xf>
    <xf numFmtId="0" fontId="60" fillId="0" borderId="35">
      <alignment horizontal="center" vertical="center" textRotation="90"/>
      <protection/>
    </xf>
    <xf numFmtId="0" fontId="60" fillId="0" borderId="35">
      <alignment horizontal="center" vertical="center" textRotation="90"/>
      <protection/>
    </xf>
    <xf numFmtId="0" fontId="60" fillId="0" borderId="35">
      <alignment horizontal="center" vertical="center" textRotation="90"/>
      <protection/>
    </xf>
    <xf numFmtId="0" fontId="60" fillId="0" borderId="35">
      <alignment horizontal="center" vertical="center" textRotation="90"/>
      <protection/>
    </xf>
    <xf numFmtId="0" fontId="2" fillId="0" borderId="7">
      <alignment horizontal="center" vertical="center" textRotation="90" wrapText="1"/>
      <protection/>
    </xf>
    <xf numFmtId="0" fontId="60" fillId="0" borderId="36">
      <alignment horizontal="center" vertical="center" textRotation="90"/>
      <protection/>
    </xf>
    <xf numFmtId="0" fontId="60" fillId="0" borderId="36">
      <alignment horizontal="center" vertical="center" textRotation="90"/>
      <protection/>
    </xf>
    <xf numFmtId="0" fontId="60" fillId="0" borderId="36">
      <alignment horizontal="center" vertical="center" textRotation="90"/>
      <protection/>
    </xf>
    <xf numFmtId="0" fontId="60" fillId="0" borderId="36">
      <alignment horizontal="center" vertical="center" textRotation="90"/>
      <protection/>
    </xf>
    <xf numFmtId="0" fontId="2" fillId="0" borderId="19">
      <alignment horizontal="center" vertical="center" textRotation="90"/>
      <protection/>
    </xf>
    <xf numFmtId="0" fontId="61" fillId="0" borderId="10">
      <alignment wrapText="1"/>
      <protection/>
    </xf>
    <xf numFmtId="0" fontId="61" fillId="0" borderId="10">
      <alignment wrapText="1"/>
      <protection/>
    </xf>
    <xf numFmtId="0" fontId="61" fillId="0" borderId="10">
      <alignment wrapText="1"/>
      <protection/>
    </xf>
    <xf numFmtId="0" fontId="61" fillId="0" borderId="10">
      <alignment wrapText="1"/>
      <protection/>
    </xf>
    <xf numFmtId="0" fontId="2" fillId="0" borderId="7">
      <alignment horizontal="center" vertical="center" textRotation="90"/>
      <protection/>
    </xf>
    <xf numFmtId="0" fontId="61" fillId="0" borderId="36">
      <alignment wrapText="1"/>
      <protection/>
    </xf>
    <xf numFmtId="0" fontId="61" fillId="0" borderId="36">
      <alignment wrapText="1"/>
      <protection/>
    </xf>
    <xf numFmtId="0" fontId="61" fillId="0" borderId="36">
      <alignment wrapText="1"/>
      <protection/>
    </xf>
    <xf numFmtId="0" fontId="61" fillId="0" borderId="36">
      <alignment wrapText="1"/>
      <protection/>
    </xf>
    <xf numFmtId="0" fontId="2" fillId="0" borderId="34">
      <alignment horizontal="center" vertical="center" textRotation="90"/>
      <protection/>
    </xf>
    <xf numFmtId="0" fontId="61" fillId="0" borderId="30">
      <alignment wrapText="1"/>
      <protection/>
    </xf>
    <xf numFmtId="0" fontId="61" fillId="0" borderId="30">
      <alignment wrapText="1"/>
      <protection/>
    </xf>
    <xf numFmtId="0" fontId="61" fillId="0" borderId="30">
      <alignment wrapText="1"/>
      <protection/>
    </xf>
    <xf numFmtId="0" fontId="61" fillId="0" borderId="30">
      <alignment wrapText="1"/>
      <protection/>
    </xf>
    <xf numFmtId="0" fontId="2" fillId="0" borderId="37">
      <alignment horizontal="center" vertical="center" textRotation="90"/>
      <protection/>
    </xf>
    <xf numFmtId="0" fontId="59" fillId="0" borderId="36">
      <alignment horizontal="center" vertical="top" wrapText="1"/>
      <protection/>
    </xf>
    <xf numFmtId="0" fontId="59" fillId="0" borderId="36">
      <alignment horizontal="center" vertical="top" wrapText="1"/>
      <protection/>
    </xf>
    <xf numFmtId="0" fontId="59" fillId="0" borderId="36">
      <alignment horizontal="center" vertical="top" wrapText="1"/>
      <protection/>
    </xf>
    <xf numFmtId="0" fontId="59" fillId="0" borderId="36">
      <alignment horizontal="center" vertical="top" wrapText="1"/>
      <protection/>
    </xf>
    <xf numFmtId="0" fontId="11" fillId="0" borderId="7">
      <alignment wrapText="1"/>
      <protection/>
    </xf>
    <xf numFmtId="0" fontId="60" fillId="0" borderId="38">
      <alignment/>
      <protection/>
    </xf>
    <xf numFmtId="0" fontId="60" fillId="0" borderId="38">
      <alignment/>
      <protection/>
    </xf>
    <xf numFmtId="0" fontId="60" fillId="0" borderId="38">
      <alignment/>
      <protection/>
    </xf>
    <xf numFmtId="0" fontId="60" fillId="0" borderId="38">
      <alignment/>
      <protection/>
    </xf>
    <xf numFmtId="0" fontId="11" fillId="0" borderId="37">
      <alignment wrapText="1"/>
      <protection/>
    </xf>
    <xf numFmtId="49" fontId="62" fillId="0" borderId="39">
      <alignment horizontal="left" vertical="center" wrapText="1"/>
      <protection/>
    </xf>
    <xf numFmtId="49" fontId="62" fillId="0" borderId="39">
      <alignment horizontal="left" vertical="center" wrapText="1"/>
      <protection/>
    </xf>
    <xf numFmtId="49" fontId="62" fillId="0" borderId="39">
      <alignment horizontal="left" vertical="center" wrapText="1"/>
      <protection/>
    </xf>
    <xf numFmtId="49" fontId="62" fillId="0" borderId="39">
      <alignment horizontal="left" vertical="center" wrapText="1"/>
      <protection/>
    </xf>
    <xf numFmtId="0" fontId="11" fillId="0" borderId="19">
      <alignment wrapText="1"/>
      <protection/>
    </xf>
    <xf numFmtId="49" fontId="59" fillId="0" borderId="8">
      <alignment horizontal="left" vertical="center" wrapText="1" indent="2"/>
      <protection/>
    </xf>
    <xf numFmtId="49" fontId="59" fillId="0" borderId="8">
      <alignment horizontal="left" vertical="center" wrapText="1" indent="2"/>
      <protection/>
    </xf>
    <xf numFmtId="49" fontId="59" fillId="0" borderId="8">
      <alignment horizontal="left" vertical="center" wrapText="1" indent="2"/>
      <protection/>
    </xf>
    <xf numFmtId="49" fontId="59" fillId="0" borderId="8">
      <alignment horizontal="left" vertical="center" wrapText="1" indent="2"/>
      <protection/>
    </xf>
    <xf numFmtId="0" fontId="7" fillId="0" borderId="37">
      <alignment horizontal="center" vertical="top" wrapText="1"/>
      <protection/>
    </xf>
    <xf numFmtId="49" fontId="59" fillId="0" borderId="6">
      <alignment horizontal="left" vertical="center" wrapText="1" indent="3"/>
      <protection/>
    </xf>
    <xf numFmtId="49" fontId="59" fillId="0" borderId="6">
      <alignment horizontal="left" vertical="center" wrapText="1" indent="3"/>
      <protection/>
    </xf>
    <xf numFmtId="49" fontId="59" fillId="0" borderId="6">
      <alignment horizontal="left" vertical="center" wrapText="1" indent="3"/>
      <protection/>
    </xf>
    <xf numFmtId="49" fontId="59" fillId="0" borderId="6">
      <alignment horizontal="left" vertical="center" wrapText="1" indent="3"/>
      <protection/>
    </xf>
    <xf numFmtId="0" fontId="2" fillId="0" borderId="40">
      <alignment/>
      <protection/>
    </xf>
    <xf numFmtId="49" fontId="59" fillId="0" borderId="39">
      <alignment horizontal="left" vertical="center" wrapText="1" indent="3"/>
      <protection/>
    </xf>
    <xf numFmtId="49" fontId="59" fillId="0" borderId="39">
      <alignment horizontal="left" vertical="center" wrapText="1" indent="3"/>
      <protection/>
    </xf>
    <xf numFmtId="49" fontId="59" fillId="0" borderId="39">
      <alignment horizontal="left" vertical="center" wrapText="1" indent="3"/>
      <protection/>
    </xf>
    <xf numFmtId="49" fontId="59" fillId="0" borderId="39">
      <alignment horizontal="left" vertical="center" wrapText="1" indent="3"/>
      <protection/>
    </xf>
    <xf numFmtId="49" fontId="12" fillId="0" borderId="41">
      <alignment horizontal="left" vertical="center" wrapText="1"/>
      <protection/>
    </xf>
    <xf numFmtId="49" fontId="59" fillId="0" borderId="42">
      <alignment horizontal="left" vertical="center" wrapText="1" indent="3"/>
      <protection/>
    </xf>
    <xf numFmtId="49" fontId="59" fillId="0" borderId="42">
      <alignment horizontal="left" vertical="center" wrapText="1" indent="3"/>
      <protection/>
    </xf>
    <xf numFmtId="49" fontId="59" fillId="0" borderId="42">
      <alignment horizontal="left" vertical="center" wrapText="1" indent="3"/>
      <protection/>
    </xf>
    <xf numFmtId="49" fontId="59" fillId="0" borderId="42">
      <alignment horizontal="left" vertical="center" wrapText="1" indent="3"/>
      <protection/>
    </xf>
    <xf numFmtId="49" fontId="7" fillId="0" borderId="43">
      <alignment horizontal="left" vertical="center" wrapText="1" indent="1"/>
      <protection/>
    </xf>
    <xf numFmtId="0" fontId="62" fillId="0" borderId="38">
      <alignment horizontal="left" vertical="center" wrapText="1"/>
      <protection/>
    </xf>
    <xf numFmtId="0" fontId="62" fillId="0" borderId="38">
      <alignment horizontal="left" vertical="center" wrapText="1"/>
      <protection/>
    </xf>
    <xf numFmtId="0" fontId="62" fillId="0" borderId="38">
      <alignment horizontal="left" vertical="center" wrapText="1"/>
      <protection/>
    </xf>
    <xf numFmtId="0" fontId="62" fillId="0" borderId="38">
      <alignment horizontal="left" vertical="center" wrapText="1"/>
      <protection/>
    </xf>
    <xf numFmtId="49" fontId="7" fillId="0" borderId="26">
      <alignment horizontal="left" vertical="center" wrapText="1" indent="2"/>
      <protection/>
    </xf>
    <xf numFmtId="49" fontId="59" fillId="0" borderId="30">
      <alignment horizontal="left" vertical="center" wrapText="1" indent="3"/>
      <protection/>
    </xf>
    <xf numFmtId="49" fontId="59" fillId="0" borderId="30">
      <alignment horizontal="left" vertical="center" wrapText="1" indent="3"/>
      <protection/>
    </xf>
    <xf numFmtId="49" fontId="59" fillId="0" borderId="30">
      <alignment horizontal="left" vertical="center" wrapText="1" indent="3"/>
      <protection/>
    </xf>
    <xf numFmtId="49" fontId="59" fillId="0" borderId="30">
      <alignment horizontal="left" vertical="center" wrapText="1" indent="3"/>
      <protection/>
    </xf>
    <xf numFmtId="49" fontId="7" fillId="0" borderId="41">
      <alignment horizontal="left" vertical="center" wrapText="1" indent="2"/>
      <protection/>
    </xf>
    <xf numFmtId="49" fontId="59" fillId="0" borderId="0">
      <alignment horizontal="left" vertical="center" wrapText="1" indent="3"/>
      <protection/>
    </xf>
    <xf numFmtId="49" fontId="59" fillId="0" borderId="0">
      <alignment horizontal="left" vertical="center" wrapText="1" indent="3"/>
      <protection/>
    </xf>
    <xf numFmtId="49" fontId="59" fillId="0" borderId="0">
      <alignment horizontal="left" vertical="center" wrapText="1" indent="3"/>
      <protection/>
    </xf>
    <xf numFmtId="49" fontId="59" fillId="0" borderId="0">
      <alignment horizontal="left" vertical="center" wrapText="1" indent="3"/>
      <protection/>
    </xf>
    <xf numFmtId="49" fontId="7" fillId="0" borderId="44">
      <alignment horizontal="left" vertical="center" wrapText="1" indent="2"/>
      <protection/>
    </xf>
    <xf numFmtId="49" fontId="59" fillId="0" borderId="10">
      <alignment horizontal="left" vertical="center" wrapText="1" indent="3"/>
      <protection/>
    </xf>
    <xf numFmtId="49" fontId="59" fillId="0" borderId="10">
      <alignment horizontal="left" vertical="center" wrapText="1" indent="3"/>
      <protection/>
    </xf>
    <xf numFmtId="49" fontId="59" fillId="0" borderId="10">
      <alignment horizontal="left" vertical="center" wrapText="1" indent="3"/>
      <protection/>
    </xf>
    <xf numFmtId="49" fontId="59" fillId="0" borderId="10">
      <alignment horizontal="left" vertical="center" wrapText="1" indent="3"/>
      <protection/>
    </xf>
    <xf numFmtId="0" fontId="12" fillId="0" borderId="40">
      <alignment horizontal="left" vertical="center" wrapText="1"/>
      <protection/>
    </xf>
    <xf numFmtId="49" fontId="62" fillId="0" borderId="38">
      <alignment horizontal="left" vertical="center" wrapText="1"/>
      <protection/>
    </xf>
    <xf numFmtId="49" fontId="62" fillId="0" borderId="38">
      <alignment horizontal="left" vertical="center" wrapText="1"/>
      <protection/>
    </xf>
    <xf numFmtId="49" fontId="62" fillId="0" borderId="38">
      <alignment horizontal="left" vertical="center" wrapText="1"/>
      <protection/>
    </xf>
    <xf numFmtId="49" fontId="62" fillId="0" borderId="38">
      <alignment horizontal="left" vertical="center" wrapText="1"/>
      <protection/>
    </xf>
    <xf numFmtId="49" fontId="7" fillId="0" borderId="19">
      <alignment horizontal="left" vertical="center" wrapText="1" indent="2"/>
      <protection/>
    </xf>
    <xf numFmtId="0" fontId="59" fillId="0" borderId="39">
      <alignment horizontal="left" vertical="center" wrapText="1"/>
      <protection/>
    </xf>
    <xf numFmtId="0" fontId="59" fillId="0" borderId="39">
      <alignment horizontal="left" vertical="center" wrapText="1"/>
      <protection/>
    </xf>
    <xf numFmtId="0" fontId="59" fillId="0" borderId="39">
      <alignment horizontal="left" vertical="center" wrapText="1"/>
      <protection/>
    </xf>
    <xf numFmtId="0" fontId="59" fillId="0" borderId="39">
      <alignment horizontal="left" vertical="center" wrapText="1"/>
      <protection/>
    </xf>
    <xf numFmtId="49" fontId="7" fillId="0" borderId="0">
      <alignment horizontal="left" vertical="center" wrapText="1" indent="2"/>
      <protection/>
    </xf>
    <xf numFmtId="0" fontId="59" fillId="0" borderId="42">
      <alignment horizontal="left" vertical="center" wrapText="1"/>
      <protection/>
    </xf>
    <xf numFmtId="0" fontId="59" fillId="0" borderId="42">
      <alignment horizontal="left" vertical="center" wrapText="1"/>
      <protection/>
    </xf>
    <xf numFmtId="0" fontId="59" fillId="0" borderId="42">
      <alignment horizontal="left" vertical="center" wrapText="1"/>
      <protection/>
    </xf>
    <xf numFmtId="0" fontId="59" fillId="0" borderId="42">
      <alignment horizontal="left" vertical="center" wrapText="1"/>
      <protection/>
    </xf>
    <xf numFmtId="49" fontId="7" fillId="0" borderId="7">
      <alignment horizontal="left" vertical="center" wrapText="1" indent="2"/>
      <protection/>
    </xf>
    <xf numFmtId="49" fontId="62" fillId="0" borderId="45">
      <alignment horizontal="left" vertical="center" wrapText="1"/>
      <protection/>
    </xf>
    <xf numFmtId="49" fontId="62" fillId="0" borderId="45">
      <alignment horizontal="left" vertical="center" wrapText="1"/>
      <protection/>
    </xf>
    <xf numFmtId="49" fontId="62" fillId="0" borderId="45">
      <alignment horizontal="left" vertical="center" wrapText="1"/>
      <protection/>
    </xf>
    <xf numFmtId="49" fontId="62" fillId="0" borderId="45">
      <alignment horizontal="left" vertical="center" wrapText="1"/>
      <protection/>
    </xf>
    <xf numFmtId="49" fontId="12" fillId="0" borderId="40">
      <alignment horizontal="left" vertical="center" wrapText="1"/>
      <protection/>
    </xf>
    <xf numFmtId="49" fontId="59" fillId="0" borderId="46">
      <alignment horizontal="left" vertical="center" wrapText="1"/>
      <protection/>
    </xf>
    <xf numFmtId="49" fontId="59" fillId="0" borderId="46">
      <alignment horizontal="left" vertical="center" wrapText="1"/>
      <protection/>
    </xf>
    <xf numFmtId="49" fontId="59" fillId="0" borderId="46">
      <alignment horizontal="left" vertical="center" wrapText="1"/>
      <protection/>
    </xf>
    <xf numFmtId="49" fontId="59" fillId="0" borderId="46">
      <alignment horizontal="left" vertical="center" wrapText="1"/>
      <protection/>
    </xf>
    <xf numFmtId="0" fontId="7" fillId="0" borderId="41">
      <alignment horizontal="left" vertical="center" wrapText="1"/>
      <protection/>
    </xf>
    <xf numFmtId="49" fontId="59" fillId="0" borderId="47">
      <alignment horizontal="left" vertical="center" wrapText="1"/>
      <protection/>
    </xf>
    <xf numFmtId="49" fontId="59" fillId="0" borderId="47">
      <alignment horizontal="left" vertical="center" wrapText="1"/>
      <protection/>
    </xf>
    <xf numFmtId="49" fontId="59" fillId="0" borderId="47">
      <alignment horizontal="left" vertical="center" wrapText="1"/>
      <protection/>
    </xf>
    <xf numFmtId="49" fontId="59" fillId="0" borderId="47">
      <alignment horizontal="left" vertical="center" wrapText="1"/>
      <protection/>
    </xf>
    <xf numFmtId="0" fontId="7" fillId="0" borderId="44">
      <alignment horizontal="left" vertical="center" wrapText="1"/>
      <protection/>
    </xf>
    <xf numFmtId="49" fontId="60" fillId="0" borderId="48">
      <alignment horizontal="center"/>
      <protection/>
    </xf>
    <xf numFmtId="49" fontId="60" fillId="0" borderId="48">
      <alignment horizontal="center"/>
      <protection/>
    </xf>
    <xf numFmtId="49" fontId="60" fillId="0" borderId="48">
      <alignment horizontal="center"/>
      <protection/>
    </xf>
    <xf numFmtId="49" fontId="60" fillId="0" borderId="48">
      <alignment horizontal="center"/>
      <protection/>
    </xf>
    <xf numFmtId="49" fontId="7" fillId="0" borderId="41">
      <alignment horizontal="left" vertical="center" wrapText="1"/>
      <protection/>
    </xf>
    <xf numFmtId="49" fontId="60" fillId="0" borderId="49">
      <alignment horizontal="center" vertical="center" wrapText="1"/>
      <protection/>
    </xf>
    <xf numFmtId="49" fontId="60" fillId="0" borderId="49">
      <alignment horizontal="center" vertical="center" wrapText="1"/>
      <protection/>
    </xf>
    <xf numFmtId="49" fontId="60" fillId="0" borderId="49">
      <alignment horizontal="center" vertical="center" wrapText="1"/>
      <protection/>
    </xf>
    <xf numFmtId="49" fontId="60" fillId="0" borderId="49">
      <alignment horizontal="center" vertical="center" wrapText="1"/>
      <protection/>
    </xf>
    <xf numFmtId="49" fontId="7" fillId="0" borderId="44">
      <alignment horizontal="left" vertical="center" wrapText="1"/>
      <protection/>
    </xf>
    <xf numFmtId="49" fontId="59" fillId="0" borderId="50">
      <alignment horizontal="center" vertical="center" wrapText="1"/>
      <protection/>
    </xf>
    <xf numFmtId="49" fontId="59" fillId="0" borderId="50">
      <alignment horizontal="center" vertical="center" wrapText="1"/>
      <protection/>
    </xf>
    <xf numFmtId="49" fontId="59" fillId="0" borderId="50">
      <alignment horizontal="center" vertical="center" wrapText="1"/>
      <protection/>
    </xf>
    <xf numFmtId="49" fontId="59" fillId="0" borderId="50">
      <alignment horizontal="center" vertical="center" wrapText="1"/>
      <protection/>
    </xf>
    <xf numFmtId="49" fontId="2" fillId="0" borderId="51">
      <alignment horizontal="center"/>
      <protection/>
    </xf>
    <xf numFmtId="49" fontId="59" fillId="0" borderId="24">
      <alignment horizontal="center" vertical="center" wrapText="1"/>
      <protection/>
    </xf>
    <xf numFmtId="49" fontId="59" fillId="0" borderId="24">
      <alignment horizontal="center" vertical="center" wrapText="1"/>
      <protection/>
    </xf>
    <xf numFmtId="49" fontId="59" fillId="0" borderId="24">
      <alignment horizontal="center" vertical="center" wrapText="1"/>
      <protection/>
    </xf>
    <xf numFmtId="49" fontId="59" fillId="0" borderId="24">
      <alignment horizontal="center" vertical="center" wrapText="1"/>
      <protection/>
    </xf>
    <xf numFmtId="49" fontId="2" fillId="0" borderId="52">
      <alignment horizontal="center" vertical="center" wrapText="1"/>
      <protection/>
    </xf>
    <xf numFmtId="49" fontId="59" fillId="0" borderId="49">
      <alignment horizontal="center" vertical="center" wrapText="1"/>
      <protection/>
    </xf>
    <xf numFmtId="49" fontId="59" fillId="0" borderId="49">
      <alignment horizontal="center" vertical="center" wrapText="1"/>
      <protection/>
    </xf>
    <xf numFmtId="49" fontId="59" fillId="0" borderId="49">
      <alignment horizontal="center" vertical="center" wrapText="1"/>
      <protection/>
    </xf>
    <xf numFmtId="49" fontId="59" fillId="0" borderId="49">
      <alignment horizontal="center" vertical="center" wrapText="1"/>
      <protection/>
    </xf>
    <xf numFmtId="49" fontId="7" fillId="0" borderId="53">
      <alignment horizontal="center" vertical="center" wrapText="1"/>
      <protection/>
    </xf>
    <xf numFmtId="49" fontId="59" fillId="0" borderId="30">
      <alignment horizontal="center" vertical="center" wrapText="1"/>
      <protection/>
    </xf>
    <xf numFmtId="49" fontId="59" fillId="0" borderId="30">
      <alignment horizontal="center" vertical="center" wrapText="1"/>
      <protection/>
    </xf>
    <xf numFmtId="49" fontId="59" fillId="0" borderId="30">
      <alignment horizontal="center" vertical="center" wrapText="1"/>
      <protection/>
    </xf>
    <xf numFmtId="49" fontId="59" fillId="0" borderId="30">
      <alignment horizontal="center" vertical="center" wrapText="1"/>
      <protection/>
    </xf>
    <xf numFmtId="49" fontId="7" fillId="0" borderId="27">
      <alignment horizontal="center" vertical="center" wrapText="1"/>
      <protection/>
    </xf>
    <xf numFmtId="49" fontId="59" fillId="0" borderId="0">
      <alignment horizontal="center" vertical="center" wrapText="1"/>
      <protection/>
    </xf>
    <xf numFmtId="49" fontId="59" fillId="0" borderId="0">
      <alignment horizontal="center" vertical="center" wrapText="1"/>
      <protection/>
    </xf>
    <xf numFmtId="49" fontId="59" fillId="0" borderId="0">
      <alignment horizontal="center" vertical="center" wrapText="1"/>
      <protection/>
    </xf>
    <xf numFmtId="49" fontId="59" fillId="0" borderId="0">
      <alignment horizontal="center" vertical="center" wrapText="1"/>
      <protection/>
    </xf>
    <xf numFmtId="49" fontId="7" fillId="0" borderId="52">
      <alignment horizontal="center" vertical="center" wrapText="1"/>
      <protection/>
    </xf>
    <xf numFmtId="49" fontId="59" fillId="0" borderId="10">
      <alignment horizontal="center" vertical="center" wrapText="1"/>
      <protection/>
    </xf>
    <xf numFmtId="49" fontId="59" fillId="0" borderId="10">
      <alignment horizontal="center" vertical="center" wrapText="1"/>
      <protection/>
    </xf>
    <xf numFmtId="49" fontId="59" fillId="0" borderId="10">
      <alignment horizontal="center" vertical="center" wrapText="1"/>
      <protection/>
    </xf>
    <xf numFmtId="49" fontId="59" fillId="0" borderId="10">
      <alignment horizontal="center" vertical="center" wrapText="1"/>
      <protection/>
    </xf>
    <xf numFmtId="49" fontId="7" fillId="0" borderId="54">
      <alignment horizontal="center" vertical="center" wrapText="1"/>
      <protection/>
    </xf>
    <xf numFmtId="49" fontId="60" fillId="0" borderId="48">
      <alignment horizontal="center" vertical="center" wrapText="1"/>
      <protection/>
    </xf>
    <xf numFmtId="49" fontId="60" fillId="0" borderId="48">
      <alignment horizontal="center" vertical="center" wrapText="1"/>
      <protection/>
    </xf>
    <xf numFmtId="49" fontId="60" fillId="0" borderId="48">
      <alignment horizontal="center" vertical="center" wrapText="1"/>
      <protection/>
    </xf>
    <xf numFmtId="49" fontId="60" fillId="0" borderId="48">
      <alignment horizontal="center" vertical="center" wrapText="1"/>
      <protection/>
    </xf>
    <xf numFmtId="49" fontId="7" fillId="0" borderId="55">
      <alignment horizontal="center" vertical="center" wrapText="1"/>
      <protection/>
    </xf>
    <xf numFmtId="49" fontId="59" fillId="0" borderId="56">
      <alignment horizontal="center" vertical="center" wrapText="1"/>
      <protection/>
    </xf>
    <xf numFmtId="49" fontId="59" fillId="0" borderId="56">
      <alignment horizontal="center" vertical="center" wrapText="1"/>
      <protection/>
    </xf>
    <xf numFmtId="49" fontId="59" fillId="0" borderId="56">
      <alignment horizontal="center" vertical="center" wrapText="1"/>
      <protection/>
    </xf>
    <xf numFmtId="49" fontId="59" fillId="0" borderId="56">
      <alignment horizontal="center" vertical="center" wrapText="1"/>
      <protection/>
    </xf>
    <xf numFmtId="49" fontId="7" fillId="0" borderId="0">
      <alignment horizontal="center" vertical="center" wrapText="1"/>
      <protection/>
    </xf>
    <xf numFmtId="0" fontId="58" fillId="0" borderId="57">
      <alignment/>
      <protection/>
    </xf>
    <xf numFmtId="0" fontId="58" fillId="0" borderId="57">
      <alignment/>
      <protection/>
    </xf>
    <xf numFmtId="0" fontId="58" fillId="0" borderId="57">
      <alignment/>
      <protection/>
    </xf>
    <xf numFmtId="0" fontId="58" fillId="0" borderId="57">
      <alignment/>
      <protection/>
    </xf>
    <xf numFmtId="49" fontId="7" fillId="0" borderId="7">
      <alignment horizontal="center" vertical="center" wrapText="1"/>
      <protection/>
    </xf>
    <xf numFmtId="0" fontId="59" fillId="0" borderId="48">
      <alignment horizontal="center" vertical="center"/>
      <protection/>
    </xf>
    <xf numFmtId="0" fontId="59" fillId="0" borderId="48">
      <alignment horizontal="center" vertical="center"/>
      <protection/>
    </xf>
    <xf numFmtId="0" fontId="59" fillId="0" borderId="48">
      <alignment horizontal="center" vertical="center"/>
      <protection/>
    </xf>
    <xf numFmtId="0" fontId="59" fillId="0" borderId="48">
      <alignment horizontal="center" vertical="center"/>
      <protection/>
    </xf>
    <xf numFmtId="49" fontId="2" fillId="0" borderId="51">
      <alignment horizontal="center" vertical="center" wrapText="1"/>
      <protection/>
    </xf>
    <xf numFmtId="0" fontId="2" fillId="0" borderId="51">
      <alignment horizontal="center" vertical="center"/>
      <protection/>
    </xf>
    <xf numFmtId="0" fontId="7" fillId="0" borderId="53">
      <alignment horizontal="center" vertical="center"/>
      <protection/>
    </xf>
    <xf numFmtId="0" fontId="7" fillId="0" borderId="27">
      <alignment horizontal="center" vertical="center"/>
      <protection/>
    </xf>
    <xf numFmtId="0" fontId="7" fillId="0" borderId="52">
      <alignment horizontal="center" vertical="center"/>
      <protection/>
    </xf>
    <xf numFmtId="0" fontId="2" fillId="0" borderId="52">
      <alignment horizontal="center" vertical="center"/>
      <protection/>
    </xf>
    <xf numFmtId="0" fontId="7" fillId="0" borderId="54">
      <alignment horizontal="center" vertical="center"/>
      <protection/>
    </xf>
    <xf numFmtId="49" fontId="2" fillId="0" borderId="51">
      <alignment horizontal="center" vertical="center"/>
      <protection/>
    </xf>
    <xf numFmtId="49" fontId="7" fillId="0" borderId="53">
      <alignment horizontal="center" vertical="center"/>
      <protection/>
    </xf>
    <xf numFmtId="49" fontId="7" fillId="0" borderId="27">
      <alignment horizontal="center" vertical="center"/>
      <protection/>
    </xf>
    <xf numFmtId="49" fontId="7" fillId="0" borderId="52">
      <alignment horizontal="center" vertical="center"/>
      <protection/>
    </xf>
    <xf numFmtId="49" fontId="7" fillId="0" borderId="54">
      <alignment horizontal="center" vertical="center"/>
      <protection/>
    </xf>
    <xf numFmtId="49" fontId="7" fillId="0" borderId="7">
      <alignment horizontal="center"/>
      <protection/>
    </xf>
    <xf numFmtId="0" fontId="7" fillId="0" borderId="19">
      <alignment horizontal="center"/>
      <protection/>
    </xf>
    <xf numFmtId="0" fontId="7" fillId="0" borderId="0">
      <alignment horizontal="center"/>
      <protection/>
    </xf>
    <xf numFmtId="49" fontId="7" fillId="0" borderId="7">
      <alignment/>
      <protection/>
    </xf>
    <xf numFmtId="0" fontId="7" fillId="0" borderId="37">
      <alignment horizontal="center" vertical="top"/>
      <protection/>
    </xf>
    <xf numFmtId="49" fontId="7" fillId="0" borderId="37">
      <alignment horizontal="center" vertical="top" wrapText="1"/>
      <protection/>
    </xf>
    <xf numFmtId="0" fontId="7" fillId="0" borderId="32">
      <alignment/>
      <protection/>
    </xf>
    <xf numFmtId="4" fontId="7" fillId="0" borderId="58">
      <alignment horizontal="right"/>
      <protection/>
    </xf>
    <xf numFmtId="4" fontId="7" fillId="0" borderId="55">
      <alignment horizontal="right"/>
      <protection/>
    </xf>
    <xf numFmtId="4" fontId="7" fillId="0" borderId="0">
      <alignment horizontal="right" shrinkToFit="1"/>
      <protection/>
    </xf>
    <xf numFmtId="4" fontId="7" fillId="0" borderId="7">
      <alignment horizontal="right"/>
      <protection/>
    </xf>
    <xf numFmtId="0" fontId="7" fillId="0" borderId="19">
      <alignment/>
      <protection/>
    </xf>
    <xf numFmtId="0" fontId="7" fillId="0" borderId="37">
      <alignment horizontal="center" vertical="top" wrapText="1"/>
      <protection/>
    </xf>
    <xf numFmtId="0" fontId="7" fillId="0" borderId="7">
      <alignment horizontal="center"/>
      <protection/>
    </xf>
    <xf numFmtId="49" fontId="7" fillId="0" borderId="19">
      <alignment horizontal="center"/>
      <protection/>
    </xf>
    <xf numFmtId="49" fontId="7" fillId="0" borderId="0">
      <alignment horizontal="left"/>
      <protection/>
    </xf>
    <xf numFmtId="4" fontId="7" fillId="0" borderId="32">
      <alignment horizontal="right"/>
      <protection/>
    </xf>
    <xf numFmtId="0" fontId="7" fillId="0" borderId="37">
      <alignment horizontal="center" vertical="top"/>
      <protection/>
    </xf>
    <xf numFmtId="4" fontId="7" fillId="0" borderId="33">
      <alignment horizontal="right"/>
      <protection/>
    </xf>
    <xf numFmtId="4" fontId="7" fillId="0" borderId="59">
      <alignment horizontal="right"/>
      <protection/>
    </xf>
    <xf numFmtId="0" fontId="7" fillId="0" borderId="33">
      <alignment/>
      <protection/>
    </xf>
    <xf numFmtId="0" fontId="1" fillId="0" borderId="60">
      <alignment/>
      <protection/>
    </xf>
    <xf numFmtId="0" fontId="5" fillId="21" borderId="0">
      <alignment/>
      <protection/>
    </xf>
    <xf numFmtId="0" fontId="58" fillId="22" borderId="0">
      <alignment/>
      <protection/>
    </xf>
    <xf numFmtId="0" fontId="58" fillId="22" borderId="0">
      <alignment/>
      <protection/>
    </xf>
    <xf numFmtId="0" fontId="58" fillId="22" borderId="0">
      <alignment/>
      <protection/>
    </xf>
    <xf numFmtId="0" fontId="58" fillId="22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7" fillId="0" borderId="0">
      <alignment horizontal="left"/>
      <protection/>
    </xf>
    <xf numFmtId="0" fontId="59" fillId="0" borderId="0">
      <alignment horizontal="left"/>
      <protection/>
    </xf>
    <xf numFmtId="0" fontId="59" fillId="0" borderId="0">
      <alignment horizontal="left"/>
      <protection/>
    </xf>
    <xf numFmtId="0" fontId="59" fillId="0" borderId="0">
      <alignment horizontal="left"/>
      <protection/>
    </xf>
    <xf numFmtId="0" fontId="59" fillId="0" borderId="0">
      <alignment horizontal="left"/>
      <protection/>
    </xf>
    <xf numFmtId="0" fontId="7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" fillId="21" borderId="7">
      <alignment/>
      <protection/>
    </xf>
    <xf numFmtId="0" fontId="58" fillId="22" borderId="10">
      <alignment/>
      <protection/>
    </xf>
    <xf numFmtId="0" fontId="58" fillId="22" borderId="10">
      <alignment/>
      <protection/>
    </xf>
    <xf numFmtId="0" fontId="58" fillId="22" borderId="10">
      <alignment/>
      <protection/>
    </xf>
    <xf numFmtId="0" fontId="58" fillId="22" borderId="10">
      <alignment/>
      <protection/>
    </xf>
    <xf numFmtId="49" fontId="7" fillId="0" borderId="37">
      <alignment horizontal="center" vertical="center" wrapText="1"/>
      <protection/>
    </xf>
    <xf numFmtId="49" fontId="59" fillId="0" borderId="36">
      <alignment horizontal="center" vertical="center" wrapText="1"/>
      <protection/>
    </xf>
    <xf numFmtId="49" fontId="59" fillId="0" borderId="36">
      <alignment horizontal="center" vertical="center" wrapText="1"/>
      <protection/>
    </xf>
    <xf numFmtId="49" fontId="59" fillId="0" borderId="36">
      <alignment horizontal="center" vertical="center" wrapText="1"/>
      <protection/>
    </xf>
    <xf numFmtId="49" fontId="59" fillId="0" borderId="36">
      <alignment horizontal="center" vertical="center" wrapText="1"/>
      <protection/>
    </xf>
    <xf numFmtId="49" fontId="7" fillId="0" borderId="37">
      <alignment horizontal="center" vertical="center" wrapText="1"/>
      <protection/>
    </xf>
    <xf numFmtId="49" fontId="59" fillId="0" borderId="36">
      <alignment horizontal="center" vertical="center" wrapText="1"/>
      <protection/>
    </xf>
    <xf numFmtId="49" fontId="59" fillId="0" borderId="36">
      <alignment horizontal="center" vertical="center" wrapText="1"/>
      <protection/>
    </xf>
    <xf numFmtId="49" fontId="59" fillId="0" borderId="36">
      <alignment horizontal="center" vertical="center" wrapText="1"/>
      <protection/>
    </xf>
    <xf numFmtId="49" fontId="59" fillId="0" borderId="36">
      <alignment horizontal="center" vertical="center" wrapText="1"/>
      <protection/>
    </xf>
    <xf numFmtId="0" fontId="5" fillId="21" borderId="61">
      <alignment/>
      <protection/>
    </xf>
    <xf numFmtId="0" fontId="58" fillId="22" borderId="62">
      <alignment/>
      <protection/>
    </xf>
    <xf numFmtId="0" fontId="58" fillId="22" borderId="62">
      <alignment/>
      <protection/>
    </xf>
    <xf numFmtId="0" fontId="58" fillId="22" borderId="62">
      <alignment/>
      <protection/>
    </xf>
    <xf numFmtId="0" fontId="58" fillId="22" borderId="62">
      <alignment/>
      <protection/>
    </xf>
    <xf numFmtId="0" fontId="7" fillId="0" borderId="63">
      <alignment horizontal="left" wrapText="1"/>
      <protection/>
    </xf>
    <xf numFmtId="0" fontId="59" fillId="0" borderId="64">
      <alignment horizontal="left" wrapText="1"/>
      <protection/>
    </xf>
    <xf numFmtId="0" fontId="59" fillId="0" borderId="64">
      <alignment horizontal="left" wrapText="1"/>
      <protection/>
    </xf>
    <xf numFmtId="0" fontId="59" fillId="0" borderId="64">
      <alignment horizontal="left" wrapText="1"/>
      <protection/>
    </xf>
    <xf numFmtId="0" fontId="59" fillId="0" borderId="64">
      <alignment horizontal="left" wrapText="1"/>
      <protection/>
    </xf>
    <xf numFmtId="0" fontId="7" fillId="0" borderId="22">
      <alignment horizontal="left" wrapText="1" indent="1"/>
      <protection/>
    </xf>
    <xf numFmtId="0" fontId="19" fillId="0" borderId="38">
      <alignment horizontal="left" wrapText="1" indent="2"/>
      <protection/>
    </xf>
    <xf numFmtId="0" fontId="59" fillId="0" borderId="20">
      <alignment horizontal="left" wrapText="1" indent="1"/>
      <protection/>
    </xf>
    <xf numFmtId="0" fontId="59" fillId="0" borderId="20">
      <alignment horizontal="left" wrapText="1" indent="1"/>
      <protection/>
    </xf>
    <xf numFmtId="0" fontId="59" fillId="0" borderId="20">
      <alignment horizontal="left" wrapText="1" indent="1"/>
      <protection/>
    </xf>
    <xf numFmtId="0" fontId="7" fillId="0" borderId="12">
      <alignment horizontal="left" wrapText="1" indent="1"/>
      <protection/>
    </xf>
    <xf numFmtId="0" fontId="59" fillId="0" borderId="38">
      <alignment horizontal="left" wrapText="1" indent="2"/>
      <protection/>
    </xf>
    <xf numFmtId="0" fontId="59" fillId="0" borderId="38">
      <alignment horizontal="left" wrapText="1" indent="2"/>
      <protection/>
    </xf>
    <xf numFmtId="0" fontId="59" fillId="0" borderId="38">
      <alignment horizontal="left" wrapText="1" indent="2"/>
      <protection/>
    </xf>
    <xf numFmtId="0" fontId="59" fillId="0" borderId="38">
      <alignment horizontal="left" wrapText="1" indent="2"/>
      <protection/>
    </xf>
    <xf numFmtId="0" fontId="5" fillId="21" borderId="19">
      <alignment/>
      <protection/>
    </xf>
    <xf numFmtId="0" fontId="58" fillId="22" borderId="65">
      <alignment/>
      <protection/>
    </xf>
    <xf numFmtId="0" fontId="58" fillId="22" borderId="65">
      <alignment/>
      <protection/>
    </xf>
    <xf numFmtId="0" fontId="58" fillId="22" borderId="65">
      <alignment/>
      <protection/>
    </xf>
    <xf numFmtId="0" fontId="58" fillId="22" borderId="65">
      <alignment/>
      <protection/>
    </xf>
    <xf numFmtId="0" fontId="3" fillId="0" borderId="0">
      <alignment horizontal="center" wrapText="1"/>
      <protection/>
    </xf>
    <xf numFmtId="0" fontId="65" fillId="0" borderId="0">
      <alignment horizontal="center" wrapText="1"/>
      <protection/>
    </xf>
    <xf numFmtId="0" fontId="65" fillId="0" borderId="0">
      <alignment horizontal="center" wrapText="1"/>
      <protection/>
    </xf>
    <xf numFmtId="0" fontId="65" fillId="0" borderId="0">
      <alignment horizontal="center" wrapText="1"/>
      <protection/>
    </xf>
    <xf numFmtId="0" fontId="65" fillId="0" borderId="0">
      <alignment horizontal="center" wrapText="1"/>
      <protection/>
    </xf>
    <xf numFmtId="0" fontId="8" fillId="0" borderId="0">
      <alignment horizontal="center" vertical="top"/>
      <protection/>
    </xf>
    <xf numFmtId="0" fontId="66" fillId="0" borderId="0">
      <alignment horizontal="center" vertical="top"/>
      <protection/>
    </xf>
    <xf numFmtId="0" fontId="66" fillId="0" borderId="0">
      <alignment horizontal="center" vertical="top"/>
      <protection/>
    </xf>
    <xf numFmtId="0" fontId="66" fillId="0" borderId="0">
      <alignment horizontal="center" vertical="top"/>
      <protection/>
    </xf>
    <xf numFmtId="0" fontId="66" fillId="0" borderId="0">
      <alignment horizontal="center" vertical="top"/>
      <protection/>
    </xf>
    <xf numFmtId="0" fontId="7" fillId="0" borderId="7">
      <alignment wrapText="1"/>
      <protection/>
    </xf>
    <xf numFmtId="0" fontId="59" fillId="0" borderId="10">
      <alignment wrapText="1"/>
      <protection/>
    </xf>
    <xf numFmtId="0" fontId="59" fillId="0" borderId="10">
      <alignment wrapText="1"/>
      <protection/>
    </xf>
    <xf numFmtId="0" fontId="59" fillId="0" borderId="10">
      <alignment wrapText="1"/>
      <protection/>
    </xf>
    <xf numFmtId="0" fontId="59" fillId="0" borderId="10">
      <alignment wrapText="1"/>
      <protection/>
    </xf>
    <xf numFmtId="0" fontId="7" fillId="0" borderId="61">
      <alignment wrapText="1"/>
      <protection/>
    </xf>
    <xf numFmtId="0" fontId="59" fillId="0" borderId="62">
      <alignment wrapText="1"/>
      <protection/>
    </xf>
    <xf numFmtId="0" fontId="59" fillId="0" borderId="62">
      <alignment wrapText="1"/>
      <protection/>
    </xf>
    <xf numFmtId="0" fontId="59" fillId="0" borderId="62">
      <alignment wrapText="1"/>
      <protection/>
    </xf>
    <xf numFmtId="0" fontId="59" fillId="0" borderId="62">
      <alignment wrapText="1"/>
      <protection/>
    </xf>
    <xf numFmtId="0" fontId="7" fillId="0" borderId="19">
      <alignment horizontal="left"/>
      <protection/>
    </xf>
    <xf numFmtId="0" fontId="59" fillId="0" borderId="30">
      <alignment horizontal="left"/>
      <protection/>
    </xf>
    <xf numFmtId="0" fontId="59" fillId="0" borderId="30">
      <alignment horizontal="left"/>
      <protection/>
    </xf>
    <xf numFmtId="0" fontId="59" fillId="0" borderId="30">
      <alignment horizontal="left"/>
      <protection/>
    </xf>
    <xf numFmtId="0" fontId="59" fillId="0" borderId="30">
      <alignment horizontal="left"/>
      <protection/>
    </xf>
    <xf numFmtId="0" fontId="5" fillId="21" borderId="66">
      <alignment/>
      <protection/>
    </xf>
    <xf numFmtId="0" fontId="58" fillId="22" borderId="67">
      <alignment/>
      <protection/>
    </xf>
    <xf numFmtId="0" fontId="58" fillId="22" borderId="67">
      <alignment/>
      <protection/>
    </xf>
    <xf numFmtId="0" fontId="58" fillId="22" borderId="67">
      <alignment/>
      <protection/>
    </xf>
    <xf numFmtId="0" fontId="58" fillId="22" borderId="67">
      <alignment/>
      <protection/>
    </xf>
    <xf numFmtId="49" fontId="7" fillId="0" borderId="51">
      <alignment horizontal="center" wrapText="1"/>
      <protection/>
    </xf>
    <xf numFmtId="49" fontId="59" fillId="0" borderId="48">
      <alignment horizontal="center" wrapText="1"/>
      <protection/>
    </xf>
    <xf numFmtId="49" fontId="59" fillId="0" borderId="48">
      <alignment horizontal="center" wrapText="1"/>
      <protection/>
    </xf>
    <xf numFmtId="49" fontId="59" fillId="0" borderId="48">
      <alignment horizontal="center" wrapText="1"/>
      <protection/>
    </xf>
    <xf numFmtId="49" fontId="59" fillId="0" borderId="48">
      <alignment horizontal="center" wrapText="1"/>
      <protection/>
    </xf>
    <xf numFmtId="49" fontId="7" fillId="0" borderId="53">
      <alignment horizontal="center" wrapText="1"/>
      <protection/>
    </xf>
    <xf numFmtId="49" fontId="59" fillId="0" borderId="50">
      <alignment horizontal="center" wrapText="1"/>
      <protection/>
    </xf>
    <xf numFmtId="49" fontId="59" fillId="0" borderId="50">
      <alignment horizontal="center" wrapText="1"/>
      <protection/>
    </xf>
    <xf numFmtId="49" fontId="59" fillId="0" borderId="50">
      <alignment horizontal="center" wrapText="1"/>
      <protection/>
    </xf>
    <xf numFmtId="49" fontId="59" fillId="0" borderId="50">
      <alignment horizontal="center" wrapText="1"/>
      <protection/>
    </xf>
    <xf numFmtId="49" fontId="7" fillId="0" borderId="52">
      <alignment horizontal="center"/>
      <protection/>
    </xf>
    <xf numFmtId="49" fontId="59" fillId="0" borderId="49">
      <alignment horizontal="center"/>
      <protection/>
    </xf>
    <xf numFmtId="49" fontId="59" fillId="0" borderId="49">
      <alignment horizontal="center"/>
      <protection/>
    </xf>
    <xf numFmtId="49" fontId="59" fillId="0" borderId="49">
      <alignment horizontal="center"/>
      <protection/>
    </xf>
    <xf numFmtId="49" fontId="59" fillId="0" borderId="49">
      <alignment horizontal="center"/>
      <protection/>
    </xf>
    <xf numFmtId="0" fontId="5" fillId="21" borderId="68">
      <alignment/>
      <protection/>
    </xf>
    <xf numFmtId="0" fontId="58" fillId="22" borderId="30">
      <alignment/>
      <protection/>
    </xf>
    <xf numFmtId="0" fontId="58" fillId="22" borderId="30">
      <alignment/>
      <protection/>
    </xf>
    <xf numFmtId="0" fontId="58" fillId="22" borderId="30">
      <alignment/>
      <protection/>
    </xf>
    <xf numFmtId="0" fontId="58" fillId="22" borderId="30">
      <alignment/>
      <protection/>
    </xf>
    <xf numFmtId="0" fontId="7" fillId="0" borderId="55">
      <alignment/>
      <protection/>
    </xf>
    <xf numFmtId="0" fontId="58" fillId="22" borderId="69">
      <alignment/>
      <protection/>
    </xf>
    <xf numFmtId="0" fontId="58" fillId="22" borderId="69">
      <alignment/>
      <protection/>
    </xf>
    <xf numFmtId="0" fontId="58" fillId="22" borderId="69">
      <alignment/>
      <protection/>
    </xf>
    <xf numFmtId="0" fontId="58" fillId="22" borderId="69">
      <alignment/>
      <protection/>
    </xf>
    <xf numFmtId="0" fontId="7" fillId="0" borderId="0">
      <alignment horizontal="center"/>
      <protection/>
    </xf>
    <xf numFmtId="0" fontId="59" fillId="0" borderId="57">
      <alignment/>
      <protection/>
    </xf>
    <xf numFmtId="0" fontId="59" fillId="0" borderId="57">
      <alignment/>
      <protection/>
    </xf>
    <xf numFmtId="0" fontId="59" fillId="0" borderId="57">
      <alignment/>
      <protection/>
    </xf>
    <xf numFmtId="0" fontId="59" fillId="0" borderId="57">
      <alignment/>
      <protection/>
    </xf>
    <xf numFmtId="49" fontId="7" fillId="0" borderId="19">
      <alignment/>
      <protection/>
    </xf>
    <xf numFmtId="0" fontId="59" fillId="0" borderId="0">
      <alignment horizontal="left"/>
      <protection/>
    </xf>
    <xf numFmtId="0" fontId="59" fillId="0" borderId="0">
      <alignment horizontal="left"/>
      <protection/>
    </xf>
    <xf numFmtId="0" fontId="59" fillId="0" borderId="0">
      <alignment horizontal="left"/>
      <protection/>
    </xf>
    <xf numFmtId="0" fontId="59" fillId="0" borderId="0">
      <alignment horizontal="left"/>
      <protection/>
    </xf>
    <xf numFmtId="49" fontId="7" fillId="0" borderId="0">
      <alignment/>
      <protection/>
    </xf>
    <xf numFmtId="49" fontId="59" fillId="0" borderId="30">
      <alignment/>
      <protection/>
    </xf>
    <xf numFmtId="49" fontId="59" fillId="0" borderId="30">
      <alignment/>
      <protection/>
    </xf>
    <xf numFmtId="49" fontId="59" fillId="0" borderId="30">
      <alignment/>
      <protection/>
    </xf>
    <xf numFmtId="49" fontId="59" fillId="0" borderId="30">
      <alignment/>
      <protection/>
    </xf>
    <xf numFmtId="49" fontId="7" fillId="0" borderId="2">
      <alignment horizontal="center"/>
      <protection/>
    </xf>
    <xf numFmtId="49" fontId="59" fillId="0" borderId="0">
      <alignment/>
      <protection/>
    </xf>
    <xf numFmtId="49" fontId="59" fillId="0" borderId="0">
      <alignment/>
      <protection/>
    </xf>
    <xf numFmtId="49" fontId="59" fillId="0" borderId="0">
      <alignment/>
      <protection/>
    </xf>
    <xf numFmtId="49" fontId="59" fillId="0" borderId="0">
      <alignment/>
      <protection/>
    </xf>
    <xf numFmtId="49" fontId="7" fillId="0" borderId="32">
      <alignment horizontal="center"/>
      <protection/>
    </xf>
    <xf numFmtId="49" fontId="59" fillId="0" borderId="3">
      <alignment horizontal="center"/>
      <protection/>
    </xf>
    <xf numFmtId="49" fontId="59" fillId="0" borderId="3">
      <alignment horizontal="center"/>
      <protection/>
    </xf>
    <xf numFmtId="49" fontId="59" fillId="0" borderId="3">
      <alignment horizontal="center"/>
      <protection/>
    </xf>
    <xf numFmtId="49" fontId="59" fillId="0" borderId="3">
      <alignment horizontal="center"/>
      <protection/>
    </xf>
    <xf numFmtId="49" fontId="7" fillId="0" borderId="37">
      <alignment horizontal="center"/>
      <protection/>
    </xf>
    <xf numFmtId="49" fontId="59" fillId="0" borderId="70">
      <alignment horizontal="center"/>
      <protection/>
    </xf>
    <xf numFmtId="49" fontId="59" fillId="0" borderId="70">
      <alignment horizontal="center"/>
      <protection/>
    </xf>
    <xf numFmtId="49" fontId="59" fillId="0" borderId="70">
      <alignment horizontal="center"/>
      <protection/>
    </xf>
    <xf numFmtId="49" fontId="59" fillId="0" borderId="70">
      <alignment horizontal="center"/>
      <protection/>
    </xf>
    <xf numFmtId="49" fontId="7" fillId="0" borderId="37">
      <alignment horizontal="center" vertical="center" wrapText="1"/>
      <protection/>
    </xf>
    <xf numFmtId="49" fontId="59" fillId="0" borderId="36">
      <alignment horizontal="center"/>
      <protection/>
    </xf>
    <xf numFmtId="49" fontId="59" fillId="0" borderId="36">
      <alignment horizontal="center"/>
      <protection/>
    </xf>
    <xf numFmtId="49" fontId="59" fillId="0" borderId="36">
      <alignment horizontal="center"/>
      <protection/>
    </xf>
    <xf numFmtId="49" fontId="59" fillId="0" borderId="36">
      <alignment horizontal="center"/>
      <protection/>
    </xf>
    <xf numFmtId="49" fontId="7" fillId="0" borderId="58">
      <alignment horizontal="center" vertical="center" wrapText="1"/>
      <protection/>
    </xf>
    <xf numFmtId="49" fontId="59" fillId="0" borderId="36">
      <alignment horizontal="center" vertical="center" wrapText="1"/>
      <protection/>
    </xf>
    <xf numFmtId="49" fontId="59" fillId="0" borderId="36">
      <alignment horizontal="center" vertical="center" wrapText="1"/>
      <protection/>
    </xf>
    <xf numFmtId="49" fontId="59" fillId="0" borderId="36">
      <alignment horizontal="center" vertical="center" wrapText="1"/>
      <protection/>
    </xf>
    <xf numFmtId="49" fontId="59" fillId="0" borderId="36">
      <alignment horizontal="center" vertical="center" wrapText="1"/>
      <protection/>
    </xf>
    <xf numFmtId="0" fontId="5" fillId="21" borderId="71">
      <alignment/>
      <protection/>
    </xf>
    <xf numFmtId="49" fontId="59" fillId="0" borderId="72">
      <alignment horizontal="center" vertical="center" wrapText="1"/>
      <protection/>
    </xf>
    <xf numFmtId="49" fontId="59" fillId="0" borderId="72">
      <alignment horizontal="center" vertical="center" wrapText="1"/>
      <protection/>
    </xf>
    <xf numFmtId="49" fontId="59" fillId="0" borderId="72">
      <alignment horizontal="center" vertical="center" wrapText="1"/>
      <protection/>
    </xf>
    <xf numFmtId="49" fontId="59" fillId="0" borderId="72">
      <alignment horizontal="center" vertical="center" wrapText="1"/>
      <protection/>
    </xf>
    <xf numFmtId="4" fontId="7" fillId="0" borderId="37">
      <alignment horizontal="right"/>
      <protection/>
    </xf>
    <xf numFmtId="0" fontId="58" fillId="22" borderId="73">
      <alignment/>
      <protection/>
    </xf>
    <xf numFmtId="0" fontId="58" fillId="22" borderId="73">
      <alignment/>
      <protection/>
    </xf>
    <xf numFmtId="0" fontId="58" fillId="22" borderId="73">
      <alignment/>
      <protection/>
    </xf>
    <xf numFmtId="0" fontId="58" fillId="22" borderId="73">
      <alignment/>
      <protection/>
    </xf>
    <xf numFmtId="0" fontId="7" fillId="23" borderId="55">
      <alignment/>
      <protection/>
    </xf>
    <xf numFmtId="4" fontId="59" fillId="0" borderId="36">
      <alignment horizontal="right"/>
      <protection/>
    </xf>
    <xf numFmtId="4" fontId="59" fillId="0" borderId="36">
      <alignment horizontal="right"/>
      <protection/>
    </xf>
    <xf numFmtId="4" fontId="59" fillId="0" borderId="36">
      <alignment horizontal="right"/>
      <protection/>
    </xf>
    <xf numFmtId="4" fontId="59" fillId="0" borderId="36">
      <alignment horizontal="right"/>
      <protection/>
    </xf>
    <xf numFmtId="0" fontId="7" fillId="23" borderId="0">
      <alignment/>
      <protection/>
    </xf>
    <xf numFmtId="0" fontId="59" fillId="20" borderId="57">
      <alignment/>
      <protection/>
    </xf>
    <xf numFmtId="0" fontId="59" fillId="20" borderId="57">
      <alignment/>
      <protection/>
    </xf>
    <xf numFmtId="0" fontId="59" fillId="20" borderId="57">
      <alignment/>
      <protection/>
    </xf>
    <xf numFmtId="0" fontId="59" fillId="20" borderId="57">
      <alignment/>
      <protection/>
    </xf>
    <xf numFmtId="0" fontId="3" fillId="0" borderId="0">
      <alignment horizontal="center" wrapText="1"/>
      <protection/>
    </xf>
    <xf numFmtId="0" fontId="65" fillId="0" borderId="0">
      <alignment horizontal="center" wrapText="1"/>
      <protection/>
    </xf>
    <xf numFmtId="0" fontId="65" fillId="0" borderId="0">
      <alignment horizontal="center" wrapText="1"/>
      <protection/>
    </xf>
    <xf numFmtId="0" fontId="65" fillId="0" borderId="0">
      <alignment horizontal="center" wrapText="1"/>
      <protection/>
    </xf>
    <xf numFmtId="0" fontId="65" fillId="0" borderId="0">
      <alignment horizontal="center" wrapText="1"/>
      <protection/>
    </xf>
    <xf numFmtId="0" fontId="4" fillId="0" borderId="74">
      <alignment/>
      <protection/>
    </xf>
    <xf numFmtId="0" fontId="67" fillId="0" borderId="35">
      <alignment/>
      <protection/>
    </xf>
    <xf numFmtId="0" fontId="67" fillId="0" borderId="35">
      <alignment/>
      <protection/>
    </xf>
    <xf numFmtId="0" fontId="67" fillId="0" borderId="35">
      <alignment/>
      <protection/>
    </xf>
    <xf numFmtId="0" fontId="67" fillId="0" borderId="35">
      <alignment/>
      <protection/>
    </xf>
    <xf numFmtId="49" fontId="9" fillId="0" borderId="75">
      <alignment horizontal="right"/>
      <protection/>
    </xf>
    <xf numFmtId="49" fontId="68" fillId="0" borderId="76">
      <alignment horizontal="right"/>
      <protection/>
    </xf>
    <xf numFmtId="49" fontId="68" fillId="0" borderId="76">
      <alignment horizontal="right"/>
      <protection/>
    </xf>
    <xf numFmtId="49" fontId="68" fillId="0" borderId="76">
      <alignment horizontal="right"/>
      <protection/>
    </xf>
    <xf numFmtId="49" fontId="68" fillId="0" borderId="76">
      <alignment horizontal="right"/>
      <protection/>
    </xf>
    <xf numFmtId="0" fontId="7" fillId="0" borderId="75">
      <alignment horizontal="right"/>
      <protection/>
    </xf>
    <xf numFmtId="0" fontId="59" fillId="0" borderId="76">
      <alignment horizontal="right"/>
      <protection/>
    </xf>
    <xf numFmtId="0" fontId="59" fillId="0" borderId="76">
      <alignment horizontal="right"/>
      <protection/>
    </xf>
    <xf numFmtId="0" fontId="59" fillId="0" borderId="76">
      <alignment horizontal="right"/>
      <protection/>
    </xf>
    <xf numFmtId="0" fontId="59" fillId="0" borderId="76">
      <alignment horizontal="right"/>
      <protection/>
    </xf>
    <xf numFmtId="0" fontId="4" fillId="0" borderId="7">
      <alignment/>
      <protection/>
    </xf>
    <xf numFmtId="0" fontId="67" fillId="0" borderId="10">
      <alignment/>
      <protection/>
    </xf>
    <xf numFmtId="0" fontId="67" fillId="0" borderId="10">
      <alignment/>
      <protection/>
    </xf>
    <xf numFmtId="0" fontId="67" fillId="0" borderId="10">
      <alignment/>
      <protection/>
    </xf>
    <xf numFmtId="0" fontId="67" fillId="0" borderId="10">
      <alignment/>
      <protection/>
    </xf>
    <xf numFmtId="0" fontId="7" fillId="0" borderId="58">
      <alignment horizontal="center"/>
      <protection/>
    </xf>
    <xf numFmtId="0" fontId="59" fillId="0" borderId="72">
      <alignment horizontal="center"/>
      <protection/>
    </xf>
    <xf numFmtId="0" fontId="59" fillId="0" borderId="72">
      <alignment horizontal="center"/>
      <protection/>
    </xf>
    <xf numFmtId="0" fontId="59" fillId="0" borderId="72">
      <alignment horizontal="center"/>
      <protection/>
    </xf>
    <xf numFmtId="0" fontId="59" fillId="0" borderId="72">
      <alignment horizontal="center"/>
      <protection/>
    </xf>
    <xf numFmtId="49" fontId="5" fillId="0" borderId="77">
      <alignment horizontal="center"/>
      <protection/>
    </xf>
    <xf numFmtId="49" fontId="58" fillId="0" borderId="78">
      <alignment horizontal="center"/>
      <protection/>
    </xf>
    <xf numFmtId="49" fontId="58" fillId="0" borderId="78">
      <alignment horizontal="center"/>
      <protection/>
    </xf>
    <xf numFmtId="49" fontId="58" fillId="0" borderId="78">
      <alignment horizontal="center"/>
      <protection/>
    </xf>
    <xf numFmtId="49" fontId="58" fillId="0" borderId="78">
      <alignment horizontal="center"/>
      <protection/>
    </xf>
    <xf numFmtId="164" fontId="7" fillId="0" borderId="16">
      <alignment horizontal="center"/>
      <protection/>
    </xf>
    <xf numFmtId="164" fontId="59" fillId="0" borderId="79">
      <alignment horizontal="center"/>
      <protection/>
    </xf>
    <xf numFmtId="164" fontId="59" fillId="0" borderId="79">
      <alignment horizontal="center"/>
      <protection/>
    </xf>
    <xf numFmtId="164" fontId="59" fillId="0" borderId="79">
      <alignment horizontal="center"/>
      <protection/>
    </xf>
    <xf numFmtId="164" fontId="59" fillId="0" borderId="79">
      <alignment horizontal="center"/>
      <protection/>
    </xf>
    <xf numFmtId="0" fontId="7" fillId="0" borderId="80">
      <alignment horizontal="center"/>
      <protection/>
    </xf>
    <xf numFmtId="0" fontId="59" fillId="0" borderId="81">
      <alignment horizontal="center"/>
      <protection/>
    </xf>
    <xf numFmtId="0" fontId="59" fillId="0" borderId="81">
      <alignment horizontal="center"/>
      <protection/>
    </xf>
    <xf numFmtId="0" fontId="59" fillId="0" borderId="81">
      <alignment horizontal="center"/>
      <protection/>
    </xf>
    <xf numFmtId="0" fontId="59" fillId="0" borderId="81">
      <alignment horizontal="center"/>
      <protection/>
    </xf>
    <xf numFmtId="49" fontId="7" fillId="0" borderId="18">
      <alignment horizontal="center"/>
      <protection/>
    </xf>
    <xf numFmtId="49" fontId="59" fillId="0" borderId="82">
      <alignment horizontal="center"/>
      <protection/>
    </xf>
    <xf numFmtId="49" fontId="59" fillId="0" borderId="82">
      <alignment horizontal="center"/>
      <protection/>
    </xf>
    <xf numFmtId="49" fontId="59" fillId="0" borderId="82">
      <alignment horizontal="center"/>
      <protection/>
    </xf>
    <xf numFmtId="49" fontId="59" fillId="0" borderId="82">
      <alignment horizontal="center"/>
      <protection/>
    </xf>
    <xf numFmtId="49" fontId="7" fillId="0" borderId="16">
      <alignment horizontal="center"/>
      <protection/>
    </xf>
    <xf numFmtId="49" fontId="59" fillId="0" borderId="79">
      <alignment horizontal="center"/>
      <protection/>
    </xf>
    <xf numFmtId="49" fontId="59" fillId="0" borderId="79">
      <alignment horizontal="center"/>
      <protection/>
    </xf>
    <xf numFmtId="49" fontId="59" fillId="0" borderId="79">
      <alignment horizontal="center"/>
      <protection/>
    </xf>
    <xf numFmtId="49" fontId="59" fillId="0" borderId="79">
      <alignment horizontal="center"/>
      <protection/>
    </xf>
    <xf numFmtId="0" fontId="7" fillId="0" borderId="16">
      <alignment horizontal="center"/>
      <protection/>
    </xf>
    <xf numFmtId="0" fontId="59" fillId="0" borderId="79">
      <alignment horizontal="center"/>
      <protection/>
    </xf>
    <xf numFmtId="0" fontId="59" fillId="0" borderId="79">
      <alignment horizontal="center"/>
      <protection/>
    </xf>
    <xf numFmtId="0" fontId="59" fillId="0" borderId="79">
      <alignment horizontal="center"/>
      <protection/>
    </xf>
    <xf numFmtId="0" fontId="59" fillId="0" borderId="79">
      <alignment horizontal="center"/>
      <protection/>
    </xf>
    <xf numFmtId="49" fontId="7" fillId="0" borderId="83">
      <alignment horizontal="center"/>
      <protection/>
    </xf>
    <xf numFmtId="49" fontId="59" fillId="0" borderId="84">
      <alignment horizontal="center"/>
      <protection/>
    </xf>
    <xf numFmtId="49" fontId="59" fillId="0" borderId="84">
      <alignment horizontal="center"/>
      <protection/>
    </xf>
    <xf numFmtId="49" fontId="59" fillId="0" borderId="84">
      <alignment horizontal="center"/>
      <protection/>
    </xf>
    <xf numFmtId="49" fontId="59" fillId="0" borderId="84">
      <alignment horizontal="center"/>
      <protection/>
    </xf>
    <xf numFmtId="0" fontId="1" fillId="0" borderId="55">
      <alignment/>
      <protection/>
    </xf>
    <xf numFmtId="0" fontId="64" fillId="0" borderId="57">
      <alignment/>
      <protection/>
    </xf>
    <xf numFmtId="0" fontId="64" fillId="0" borderId="57">
      <alignment/>
      <protection/>
    </xf>
    <xf numFmtId="0" fontId="64" fillId="0" borderId="57">
      <alignment/>
      <protection/>
    </xf>
    <xf numFmtId="0" fontId="64" fillId="0" borderId="57">
      <alignment/>
      <protection/>
    </xf>
    <xf numFmtId="0" fontId="4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5" fillId="0" borderId="85">
      <alignment/>
      <protection/>
    </xf>
    <xf numFmtId="0" fontId="58" fillId="0" borderId="86">
      <alignment/>
      <protection/>
    </xf>
    <xf numFmtId="0" fontId="58" fillId="0" borderId="86">
      <alignment/>
      <protection/>
    </xf>
    <xf numFmtId="0" fontId="58" fillId="0" borderId="86">
      <alignment/>
      <protection/>
    </xf>
    <xf numFmtId="0" fontId="58" fillId="0" borderId="86">
      <alignment/>
      <protection/>
    </xf>
    <xf numFmtId="0" fontId="5" fillId="0" borderId="60">
      <alignment/>
      <protection/>
    </xf>
    <xf numFmtId="0" fontId="58" fillId="0" borderId="87">
      <alignment/>
      <protection/>
    </xf>
    <xf numFmtId="0" fontId="58" fillId="0" borderId="87">
      <alignment/>
      <protection/>
    </xf>
    <xf numFmtId="0" fontId="58" fillId="0" borderId="87">
      <alignment/>
      <protection/>
    </xf>
    <xf numFmtId="0" fontId="58" fillId="0" borderId="87">
      <alignment/>
      <protection/>
    </xf>
    <xf numFmtId="4" fontId="7" fillId="0" borderId="12">
      <alignment horizontal="right"/>
      <protection/>
    </xf>
    <xf numFmtId="0" fontId="59" fillId="0" borderId="9">
      <alignment horizontal="left" wrapText="1"/>
      <protection/>
    </xf>
    <xf numFmtId="0" fontId="59" fillId="0" borderId="9">
      <alignment horizontal="left" wrapText="1"/>
      <protection/>
    </xf>
    <xf numFmtId="0" fontId="59" fillId="0" borderId="9">
      <alignment horizontal="left" wrapText="1"/>
      <protection/>
    </xf>
    <xf numFmtId="0" fontId="59" fillId="0" borderId="9">
      <alignment horizontal="left" wrapText="1"/>
      <protection/>
    </xf>
    <xf numFmtId="49" fontId="7" fillId="0" borderId="33">
      <alignment horizontal="center"/>
      <protection/>
    </xf>
    <xf numFmtId="49" fontId="59" fillId="0" borderId="88">
      <alignment horizontal="center"/>
      <protection/>
    </xf>
    <xf numFmtId="49" fontId="59" fillId="0" borderId="88">
      <alignment horizontal="center"/>
      <protection/>
    </xf>
    <xf numFmtId="49" fontId="59" fillId="0" borderId="88">
      <alignment horizontal="center"/>
      <protection/>
    </xf>
    <xf numFmtId="49" fontId="59" fillId="0" borderId="88">
      <alignment horizontal="center"/>
      <protection/>
    </xf>
    <xf numFmtId="0" fontId="7" fillId="0" borderId="89">
      <alignment horizontal="left" wrapText="1"/>
      <protection/>
    </xf>
    <xf numFmtId="0" fontId="65" fillId="0" borderId="0">
      <alignment horizontal="left" wrapText="1"/>
      <protection/>
    </xf>
    <xf numFmtId="0" fontId="65" fillId="0" borderId="0">
      <alignment horizontal="left" wrapText="1"/>
      <protection/>
    </xf>
    <xf numFmtId="0" fontId="65" fillId="0" borderId="0">
      <alignment horizontal="left" wrapText="1"/>
      <protection/>
    </xf>
    <xf numFmtId="0" fontId="65" fillId="0" borderId="0">
      <alignment horizontal="left" wrapText="1"/>
      <protection/>
    </xf>
    <xf numFmtId="0" fontId="7" fillId="0" borderId="29">
      <alignment horizontal="left" wrapText="1" indent="1"/>
      <protection/>
    </xf>
    <xf numFmtId="49" fontId="58" fillId="0" borderId="0">
      <alignment/>
      <protection/>
    </xf>
    <xf numFmtId="49" fontId="58" fillId="0" borderId="0">
      <alignment/>
      <protection/>
    </xf>
    <xf numFmtId="49" fontId="58" fillId="0" borderId="0">
      <alignment/>
      <protection/>
    </xf>
    <xf numFmtId="49" fontId="58" fillId="0" borderId="0">
      <alignment/>
      <protection/>
    </xf>
    <xf numFmtId="0" fontId="7" fillId="0" borderId="16">
      <alignment horizontal="left" wrapText="1" indent="1"/>
      <protection/>
    </xf>
    <xf numFmtId="0" fontId="59" fillId="0" borderId="0">
      <alignment horizontal="right"/>
      <protection/>
    </xf>
    <xf numFmtId="0" fontId="59" fillId="0" borderId="0">
      <alignment horizontal="right"/>
      <protection/>
    </xf>
    <xf numFmtId="0" fontId="59" fillId="0" borderId="0">
      <alignment horizontal="right"/>
      <protection/>
    </xf>
    <xf numFmtId="0" fontId="59" fillId="0" borderId="0">
      <alignment horizontal="right"/>
      <protection/>
    </xf>
    <xf numFmtId="0" fontId="5" fillId="21" borderId="90">
      <alignment/>
      <protection/>
    </xf>
    <xf numFmtId="49" fontId="59" fillId="0" borderId="0">
      <alignment horizontal="right"/>
      <protection/>
    </xf>
    <xf numFmtId="49" fontId="59" fillId="0" borderId="0">
      <alignment horizontal="right"/>
      <protection/>
    </xf>
    <xf numFmtId="49" fontId="59" fillId="0" borderId="0">
      <alignment horizontal="right"/>
      <protection/>
    </xf>
    <xf numFmtId="49" fontId="59" fillId="0" borderId="0">
      <alignment horizontal="right"/>
      <protection/>
    </xf>
    <xf numFmtId="0" fontId="7" fillId="23" borderId="25">
      <alignment/>
      <protection/>
    </xf>
    <xf numFmtId="4" fontId="59" fillId="0" borderId="9">
      <alignment horizontal="right"/>
      <protection/>
    </xf>
    <xf numFmtId="4" fontId="59" fillId="0" borderId="9">
      <alignment horizontal="right"/>
      <protection/>
    </xf>
    <xf numFmtId="4" fontId="59" fillId="0" borderId="9">
      <alignment horizontal="right"/>
      <protection/>
    </xf>
    <xf numFmtId="4" fontId="59" fillId="0" borderId="9">
      <alignment horizontal="right"/>
      <protection/>
    </xf>
    <xf numFmtId="0" fontId="3" fillId="0" borderId="0">
      <alignment horizontal="left" wrapText="1"/>
      <protection/>
    </xf>
    <xf numFmtId="0" fontId="59" fillId="0" borderId="0">
      <alignment horizontal="left" wrapText="1"/>
      <protection/>
    </xf>
    <xf numFmtId="0" fontId="59" fillId="0" borderId="0">
      <alignment horizontal="left" wrapText="1"/>
      <protection/>
    </xf>
    <xf numFmtId="0" fontId="59" fillId="0" borderId="0">
      <alignment horizontal="left" wrapText="1"/>
      <protection/>
    </xf>
    <xf numFmtId="0" fontId="59" fillId="0" borderId="0">
      <alignment horizontal="left" wrapText="1"/>
      <protection/>
    </xf>
    <xf numFmtId="49" fontId="5" fillId="0" borderId="0">
      <alignment/>
      <protection/>
    </xf>
    <xf numFmtId="0" fontId="59" fillId="0" borderId="10">
      <alignment horizontal="left"/>
      <protection/>
    </xf>
    <xf numFmtId="0" fontId="59" fillId="0" borderId="10">
      <alignment horizontal="left"/>
      <protection/>
    </xf>
    <xf numFmtId="0" fontId="59" fillId="0" borderId="10">
      <alignment horizontal="left"/>
      <protection/>
    </xf>
    <xf numFmtId="0" fontId="59" fillId="0" borderId="10">
      <alignment horizontal="left"/>
      <protection/>
    </xf>
    <xf numFmtId="0" fontId="7" fillId="0" borderId="0">
      <alignment horizontal="right"/>
      <protection/>
    </xf>
    <xf numFmtId="0" fontId="59" fillId="0" borderId="21">
      <alignment horizontal="left" wrapText="1"/>
      <protection/>
    </xf>
    <xf numFmtId="0" fontId="59" fillId="0" borderId="21">
      <alignment horizontal="left" wrapText="1"/>
      <protection/>
    </xf>
    <xf numFmtId="0" fontId="59" fillId="0" borderId="21">
      <alignment horizontal="left" wrapText="1"/>
      <protection/>
    </xf>
    <xf numFmtId="0" fontId="59" fillId="0" borderId="21">
      <alignment horizontal="left" wrapText="1"/>
      <protection/>
    </xf>
    <xf numFmtId="49" fontId="7" fillId="0" borderId="0">
      <alignment horizontal="right"/>
      <protection/>
    </xf>
    <xf numFmtId="0" fontId="59" fillId="0" borderId="62">
      <alignment/>
      <protection/>
    </xf>
    <xf numFmtId="0" fontId="59" fillId="0" borderId="62">
      <alignment/>
      <protection/>
    </xf>
    <xf numFmtId="0" fontId="59" fillId="0" borderId="62">
      <alignment/>
      <protection/>
    </xf>
    <xf numFmtId="0" fontId="59" fillId="0" borderId="62">
      <alignment/>
      <protection/>
    </xf>
    <xf numFmtId="0" fontId="7" fillId="0" borderId="0">
      <alignment horizontal="left" wrapText="1"/>
      <protection/>
    </xf>
    <xf numFmtId="0" fontId="60" fillId="0" borderId="91">
      <alignment horizontal="left" wrapText="1"/>
      <protection/>
    </xf>
    <xf numFmtId="0" fontId="60" fillId="0" borderId="91">
      <alignment horizontal="left" wrapText="1"/>
      <protection/>
    </xf>
    <xf numFmtId="0" fontId="60" fillId="0" borderId="91">
      <alignment horizontal="left" wrapText="1"/>
      <protection/>
    </xf>
    <xf numFmtId="0" fontId="60" fillId="0" borderId="91">
      <alignment horizontal="left" wrapText="1"/>
      <protection/>
    </xf>
    <xf numFmtId="0" fontId="7" fillId="0" borderId="7">
      <alignment horizontal="left"/>
      <protection/>
    </xf>
    <xf numFmtId="0" fontId="59" fillId="0" borderId="14">
      <alignment horizontal="left" wrapText="1" indent="2"/>
      <protection/>
    </xf>
    <xf numFmtId="0" fontId="59" fillId="0" borderId="14">
      <alignment horizontal="left" wrapText="1" indent="2"/>
      <protection/>
    </xf>
    <xf numFmtId="0" fontId="59" fillId="0" borderId="14">
      <alignment horizontal="left" wrapText="1" indent="2"/>
      <protection/>
    </xf>
    <xf numFmtId="0" fontId="59" fillId="0" borderId="14">
      <alignment horizontal="left" wrapText="1" indent="2"/>
      <protection/>
    </xf>
    <xf numFmtId="0" fontId="7" fillId="0" borderId="23">
      <alignment horizontal="left" wrapText="1"/>
      <protection/>
    </xf>
    <xf numFmtId="49" fontId="59" fillId="0" borderId="0">
      <alignment horizontal="center" wrapText="1"/>
      <protection/>
    </xf>
    <xf numFmtId="49" fontId="59" fillId="0" borderId="0">
      <alignment horizontal="center" wrapText="1"/>
      <protection/>
    </xf>
    <xf numFmtId="49" fontId="59" fillId="0" borderId="0">
      <alignment horizontal="center" wrapText="1"/>
      <protection/>
    </xf>
    <xf numFmtId="49" fontId="59" fillId="0" borderId="0">
      <alignment horizontal="center" wrapText="1"/>
      <protection/>
    </xf>
    <xf numFmtId="0" fontId="7" fillId="0" borderId="61">
      <alignment/>
      <protection/>
    </xf>
    <xf numFmtId="49" fontId="59" fillId="0" borderId="49">
      <alignment horizontal="center" wrapText="1"/>
      <protection/>
    </xf>
    <xf numFmtId="49" fontId="59" fillId="0" borderId="49">
      <alignment horizontal="center" wrapText="1"/>
      <protection/>
    </xf>
    <xf numFmtId="49" fontId="59" fillId="0" borderId="49">
      <alignment horizontal="center" wrapText="1"/>
      <protection/>
    </xf>
    <xf numFmtId="49" fontId="59" fillId="0" borderId="49">
      <alignment horizontal="center" wrapText="1"/>
      <protection/>
    </xf>
    <xf numFmtId="0" fontId="2" fillId="0" borderId="92">
      <alignment horizontal="left" wrapText="1"/>
      <protection/>
    </xf>
    <xf numFmtId="0" fontId="59" fillId="0" borderId="93">
      <alignment/>
      <protection/>
    </xf>
    <xf numFmtId="0" fontId="59" fillId="0" borderId="93">
      <alignment/>
      <protection/>
    </xf>
    <xf numFmtId="0" fontId="59" fillId="0" borderId="93">
      <alignment/>
      <protection/>
    </xf>
    <xf numFmtId="0" fontId="59" fillId="0" borderId="93">
      <alignment/>
      <protection/>
    </xf>
    <xf numFmtId="0" fontId="7" fillId="0" borderId="11">
      <alignment horizontal="left" wrapText="1" indent="1"/>
      <protection/>
    </xf>
    <xf numFmtId="0" fontId="59" fillId="0" borderId="94">
      <alignment horizontal="center" wrapText="1"/>
      <protection/>
    </xf>
    <xf numFmtId="0" fontId="59" fillId="0" borderId="94">
      <alignment horizontal="center" wrapText="1"/>
      <protection/>
    </xf>
    <xf numFmtId="0" fontId="59" fillId="0" borderId="94">
      <alignment horizontal="center" wrapText="1"/>
      <protection/>
    </xf>
    <xf numFmtId="0" fontId="59" fillId="0" borderId="94">
      <alignment horizontal="center" wrapText="1"/>
      <protection/>
    </xf>
    <xf numFmtId="49" fontId="7" fillId="0" borderId="0">
      <alignment horizontal="center" wrapText="1"/>
      <protection/>
    </xf>
    <xf numFmtId="0" fontId="58" fillId="22" borderId="57">
      <alignment/>
      <protection/>
    </xf>
    <xf numFmtId="0" fontId="58" fillId="22" borderId="57">
      <alignment/>
      <protection/>
    </xf>
    <xf numFmtId="0" fontId="58" fillId="22" borderId="57">
      <alignment/>
      <protection/>
    </xf>
    <xf numFmtId="0" fontId="58" fillId="22" borderId="57">
      <alignment/>
      <protection/>
    </xf>
    <xf numFmtId="49" fontId="7" fillId="0" borderId="52">
      <alignment horizontal="center" wrapText="1"/>
      <protection/>
    </xf>
    <xf numFmtId="49" fontId="59" fillId="0" borderId="24">
      <alignment horizontal="center"/>
      <protection/>
    </xf>
    <xf numFmtId="49" fontId="59" fillId="0" borderId="24">
      <alignment horizontal="center"/>
      <protection/>
    </xf>
    <xf numFmtId="49" fontId="59" fillId="0" borderId="24">
      <alignment horizontal="center"/>
      <protection/>
    </xf>
    <xf numFmtId="49" fontId="59" fillId="0" borderId="24">
      <alignment horizontal="center"/>
      <protection/>
    </xf>
    <xf numFmtId="0" fontId="7" fillId="0" borderId="95">
      <alignment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0" fontId="7" fillId="0" borderId="96">
      <alignment horizontal="center" wrapText="1"/>
      <protection/>
    </xf>
    <xf numFmtId="49" fontId="59" fillId="0" borderId="1">
      <alignment horizontal="center" wrapText="1"/>
      <protection/>
    </xf>
    <xf numFmtId="49" fontId="59" fillId="0" borderId="1">
      <alignment horizontal="center" wrapText="1"/>
      <protection/>
    </xf>
    <xf numFmtId="49" fontId="59" fillId="0" borderId="1">
      <alignment horizontal="center" wrapText="1"/>
      <protection/>
    </xf>
    <xf numFmtId="49" fontId="59" fillId="0" borderId="1">
      <alignment horizontal="center" wrapText="1"/>
      <protection/>
    </xf>
    <xf numFmtId="0" fontId="5" fillId="21" borderId="55">
      <alignment/>
      <protection/>
    </xf>
    <xf numFmtId="49" fontId="59" fillId="0" borderId="97">
      <alignment horizontal="center" wrapText="1"/>
      <protection/>
    </xf>
    <xf numFmtId="49" fontId="59" fillId="0" borderId="97">
      <alignment horizontal="center" wrapText="1"/>
      <protection/>
    </xf>
    <xf numFmtId="49" fontId="59" fillId="0" borderId="97">
      <alignment horizontal="center" wrapText="1"/>
      <protection/>
    </xf>
    <xf numFmtId="49" fontId="59" fillId="0" borderId="97">
      <alignment horizontal="center" wrapText="1"/>
      <protection/>
    </xf>
    <xf numFmtId="49" fontId="7" fillId="0" borderId="27">
      <alignment horizontal="center"/>
      <protection/>
    </xf>
    <xf numFmtId="49" fontId="59" fillId="0" borderId="1">
      <alignment horizontal="center"/>
      <protection/>
    </xf>
    <xf numFmtId="49" fontId="59" fillId="0" borderId="1">
      <alignment horizontal="center"/>
      <protection/>
    </xf>
    <xf numFmtId="49" fontId="59" fillId="0" borderId="1">
      <alignment horizontal="center"/>
      <protection/>
    </xf>
    <xf numFmtId="49" fontId="59" fillId="0" borderId="1">
      <alignment horizontal="center"/>
      <protection/>
    </xf>
    <xf numFmtId="0" fontId="5" fillId="0" borderId="55">
      <alignment/>
      <protection/>
    </xf>
    <xf numFmtId="49" fontId="59" fillId="0" borderId="10">
      <alignment/>
      <protection/>
    </xf>
    <xf numFmtId="49" fontId="59" fillId="0" borderId="10">
      <alignment/>
      <protection/>
    </xf>
    <xf numFmtId="49" fontId="59" fillId="0" borderId="10">
      <alignment/>
      <protection/>
    </xf>
    <xf numFmtId="49" fontId="59" fillId="0" borderId="10">
      <alignment/>
      <protection/>
    </xf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69" fillId="30" borderId="98" applyNumberFormat="0" applyAlignment="0" applyProtection="0"/>
    <xf numFmtId="0" fontId="70" fillId="31" borderId="99" applyNumberFormat="0" applyAlignment="0" applyProtection="0"/>
    <xf numFmtId="0" fontId="71" fillId="31" borderId="98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72" fillId="0" borderId="100" applyNumberFormat="0" applyFill="0" applyAlignment="0" applyProtection="0"/>
    <xf numFmtId="0" fontId="73" fillId="0" borderId="101" applyNumberFormat="0" applyFill="0" applyAlignment="0" applyProtection="0"/>
    <xf numFmtId="0" fontId="74" fillId="0" borderId="102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103" applyNumberFormat="0" applyFill="0" applyAlignment="0" applyProtection="0"/>
    <xf numFmtId="0" fontId="76" fillId="32" borderId="104" applyNumberFormat="0" applyAlignment="0" applyProtection="0"/>
    <xf numFmtId="0" fontId="77" fillId="0" borderId="0" applyNumberFormat="0" applyFill="0" applyBorder="0" applyAlignment="0" applyProtection="0"/>
    <xf numFmtId="0" fontId="78" fillId="33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79" fillId="34" borderId="0" applyNumberFormat="0" applyBorder="0" applyAlignment="0" applyProtection="0"/>
    <xf numFmtId="0" fontId="80" fillId="0" borderId="0" applyNumberFormat="0" applyFill="0" applyBorder="0" applyAlignment="0" applyProtection="0"/>
    <xf numFmtId="0" fontId="56" fillId="35" borderId="105" applyNumberFormat="0" applyFont="0" applyAlignment="0" applyProtection="0"/>
    <xf numFmtId="9" fontId="56" fillId="0" borderId="0" applyFont="0" applyFill="0" applyBorder="0" applyAlignment="0" applyProtection="0"/>
    <xf numFmtId="0" fontId="81" fillId="0" borderId="106" applyNumberFormat="0" applyFill="0" applyAlignment="0" applyProtection="0"/>
    <xf numFmtId="0" fontId="82" fillId="0" borderId="0" applyNumberFormat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0" fontId="83" fillId="36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863">
      <alignment/>
      <protection/>
    </xf>
    <xf numFmtId="0" fontId="14" fillId="0" borderId="0" xfId="863" applyFont="1">
      <alignment/>
      <protection/>
    </xf>
    <xf numFmtId="0" fontId="15" fillId="0" borderId="107" xfId="863" applyFont="1" applyBorder="1" applyAlignment="1">
      <alignment horizontal="center"/>
      <protection/>
    </xf>
    <xf numFmtId="0" fontId="15" fillId="0" borderId="107" xfId="863" applyFont="1" applyBorder="1" applyAlignment="1">
      <alignment horizontal="justify"/>
      <protection/>
    </xf>
    <xf numFmtId="4" fontId="15" fillId="0" borderId="107" xfId="863" applyNumberFormat="1" applyFont="1" applyBorder="1" applyAlignment="1">
      <alignment shrinkToFit="1"/>
      <protection/>
    </xf>
    <xf numFmtId="0" fontId="15" fillId="37" borderId="107" xfId="863" applyFont="1" applyFill="1" applyBorder="1" applyAlignment="1">
      <alignment horizontal="center"/>
      <protection/>
    </xf>
    <xf numFmtId="0" fontId="15" fillId="37" borderId="107" xfId="863" applyFont="1" applyFill="1" applyBorder="1" applyAlignment="1">
      <alignment horizontal="justify"/>
      <protection/>
    </xf>
    <xf numFmtId="4" fontId="15" fillId="37" borderId="107" xfId="863" applyNumberFormat="1" applyFont="1" applyFill="1" applyBorder="1" applyAlignment="1">
      <alignment shrinkToFit="1"/>
      <protection/>
    </xf>
    <xf numFmtId="0" fontId="16" fillId="0" borderId="107" xfId="863" applyFont="1" applyBorder="1" applyAlignment="1">
      <alignment horizontal="center"/>
      <protection/>
    </xf>
    <xf numFmtId="0" fontId="16" fillId="0" borderId="107" xfId="863" applyFont="1" applyBorder="1" applyAlignment="1">
      <alignment horizontal="justify" vertical="center" wrapText="1"/>
      <protection/>
    </xf>
    <xf numFmtId="4" fontId="16" fillId="0" borderId="107" xfId="863" applyNumberFormat="1" applyFont="1" applyBorder="1" applyAlignment="1">
      <alignment shrinkToFit="1"/>
      <protection/>
    </xf>
    <xf numFmtId="49" fontId="17" fillId="0" borderId="107" xfId="864" applyNumberFormat="1" applyFont="1" applyFill="1" applyBorder="1" applyAlignment="1">
      <alignment horizontal="center" shrinkToFit="1"/>
      <protection/>
    </xf>
    <xf numFmtId="0" fontId="17" fillId="0" borderId="107" xfId="864" applyFont="1" applyFill="1" applyBorder="1" applyAlignment="1">
      <alignment horizontal="justify" wrapText="1"/>
      <protection/>
    </xf>
    <xf numFmtId="4" fontId="17" fillId="0" borderId="107" xfId="863" applyNumberFormat="1" applyFont="1" applyBorder="1" applyAlignment="1">
      <alignment shrinkToFit="1"/>
      <protection/>
    </xf>
    <xf numFmtId="49" fontId="15" fillId="0" borderId="107" xfId="864" applyNumberFormat="1" applyFont="1" applyFill="1" applyBorder="1" applyAlignment="1">
      <alignment horizontal="center" shrinkToFit="1"/>
      <protection/>
    </xf>
    <xf numFmtId="0" fontId="15" fillId="0" borderId="107" xfId="864" applyFont="1" applyFill="1" applyBorder="1" applyAlignment="1">
      <alignment horizontal="justify" wrapText="1"/>
      <protection/>
    </xf>
    <xf numFmtId="4" fontId="15" fillId="0" borderId="107" xfId="864" applyNumberFormat="1" applyFont="1" applyFill="1" applyBorder="1" applyAlignment="1">
      <alignment shrinkToFit="1"/>
      <protection/>
    </xf>
    <xf numFmtId="49" fontId="16" fillId="0" borderId="107" xfId="864" applyNumberFormat="1" applyFont="1" applyFill="1" applyBorder="1" applyAlignment="1">
      <alignment horizontal="center" shrinkToFit="1"/>
      <protection/>
    </xf>
    <xf numFmtId="0" fontId="16" fillId="0" borderId="107" xfId="864" applyFont="1" applyFill="1" applyBorder="1" applyAlignment="1">
      <alignment horizontal="justify" wrapText="1"/>
      <protection/>
    </xf>
    <xf numFmtId="0" fontId="15" fillId="0" borderId="107" xfId="863" applyFont="1" applyBorder="1" applyAlignment="1">
      <alignment horizontal="justify" vertical="center" wrapText="1"/>
      <protection/>
    </xf>
    <xf numFmtId="0" fontId="14" fillId="0" borderId="107" xfId="863" applyFont="1" applyBorder="1" applyAlignment="1">
      <alignment horizontal="center"/>
      <protection/>
    </xf>
    <xf numFmtId="0" fontId="16" fillId="0" borderId="107" xfId="863" applyFont="1" applyBorder="1" applyAlignment="1">
      <alignment horizontal="justify" wrapText="1"/>
      <protection/>
    </xf>
    <xf numFmtId="49" fontId="18" fillId="0" borderId="107" xfId="864" applyNumberFormat="1" applyFont="1" applyFill="1" applyBorder="1" applyAlignment="1">
      <alignment horizontal="center" shrinkToFit="1"/>
      <protection/>
    </xf>
    <xf numFmtId="0" fontId="18" fillId="0" borderId="107" xfId="864" applyFont="1" applyFill="1" applyBorder="1" applyAlignment="1">
      <alignment horizontal="justify" wrapText="1"/>
      <protection/>
    </xf>
    <xf numFmtId="4" fontId="18" fillId="0" borderId="107" xfId="863" applyNumberFormat="1" applyFont="1" applyBorder="1" applyAlignment="1">
      <alignment shrinkToFit="1"/>
      <protection/>
    </xf>
    <xf numFmtId="0" fontId="17" fillId="0" borderId="107" xfId="863" applyFont="1" applyBorder="1" applyAlignment="1">
      <alignment horizontal="center"/>
      <protection/>
    </xf>
    <xf numFmtId="0" fontId="15" fillId="0" borderId="107" xfId="509" applyNumberFormat="1" applyFont="1" applyBorder="1" applyAlignment="1" applyProtection="1">
      <alignment wrapText="1"/>
      <protection/>
    </xf>
    <xf numFmtId="0" fontId="16" fillId="0" borderId="107" xfId="509" applyNumberFormat="1" applyFont="1" applyBorder="1" applyAlignment="1" applyProtection="1">
      <alignment horizontal="justify" wrapText="1"/>
      <protection/>
    </xf>
    <xf numFmtId="0" fontId="18" fillId="0" borderId="107" xfId="863" applyFont="1" applyBorder="1" applyAlignment="1">
      <alignment horizontal="center"/>
      <protection/>
    </xf>
    <xf numFmtId="0" fontId="18" fillId="0" borderId="107" xfId="509" applyNumberFormat="1" applyFont="1" applyBorder="1" applyAlignment="1" applyProtection="1">
      <alignment horizontal="justify" wrapText="1"/>
      <protection/>
    </xf>
    <xf numFmtId="0" fontId="18" fillId="37" borderId="107" xfId="863" applyFont="1" applyFill="1" applyBorder="1" applyAlignment="1">
      <alignment horizontal="center"/>
      <protection/>
    </xf>
    <xf numFmtId="4" fontId="20" fillId="37" borderId="107" xfId="863" applyNumberFormat="1" applyFont="1" applyFill="1" applyBorder="1" applyAlignment="1">
      <alignment shrinkToFit="1"/>
      <protection/>
    </xf>
    <xf numFmtId="0" fontId="15" fillId="0" borderId="107" xfId="863" applyFont="1" applyBorder="1" applyAlignment="1">
      <alignment horizontal="justify" wrapText="1"/>
      <protection/>
    </xf>
    <xf numFmtId="4" fontId="16" fillId="0" borderId="107" xfId="863" applyNumberFormat="1" applyFont="1" applyBorder="1">
      <alignment/>
      <protection/>
    </xf>
    <xf numFmtId="0" fontId="18" fillId="0" borderId="107" xfId="863" applyFont="1" applyBorder="1" applyAlignment="1">
      <alignment horizontal="justify" wrapText="1"/>
      <protection/>
    </xf>
    <xf numFmtId="4" fontId="18" fillId="0" borderId="107" xfId="863" applyNumberFormat="1" applyFont="1" applyBorder="1">
      <alignment/>
      <protection/>
    </xf>
    <xf numFmtId="0" fontId="15" fillId="0" borderId="107" xfId="864" applyFont="1" applyFill="1" applyBorder="1" applyAlignment="1">
      <alignment horizontal="center"/>
      <protection/>
    </xf>
    <xf numFmtId="0" fontId="15" fillId="0" borderId="107" xfId="864" applyFont="1" applyBorder="1" applyAlignment="1">
      <alignment horizontal="justify" vertical="center" wrapText="1"/>
      <protection/>
    </xf>
    <xf numFmtId="0" fontId="15" fillId="0" borderId="107" xfId="864" applyFont="1" applyBorder="1" applyAlignment="1">
      <alignment horizontal="center"/>
      <protection/>
    </xf>
    <xf numFmtId="0" fontId="84" fillId="0" borderId="107" xfId="864" applyFont="1" applyBorder="1" applyAlignment="1">
      <alignment horizontal="center"/>
      <protection/>
    </xf>
    <xf numFmtId="0" fontId="14" fillId="0" borderId="107" xfId="864" applyFont="1" applyBorder="1" applyAlignment="1">
      <alignment horizontal="justify" vertical="center" wrapText="1"/>
      <protection/>
    </xf>
    <xf numFmtId="4" fontId="14" fillId="0" borderId="107" xfId="863" applyNumberFormat="1" applyFont="1" applyBorder="1" applyAlignment="1">
      <alignment shrinkToFit="1"/>
      <protection/>
    </xf>
    <xf numFmtId="0" fontId="16" fillId="0" borderId="107" xfId="864" applyFont="1" applyBorder="1" applyAlignment="1">
      <alignment horizontal="center"/>
      <protection/>
    </xf>
    <xf numFmtId="0" fontId="16" fillId="0" borderId="107" xfId="864" applyFont="1" applyBorder="1" applyAlignment="1">
      <alignment horizontal="justify" wrapText="1"/>
      <protection/>
    </xf>
    <xf numFmtId="0" fontId="18" fillId="0" borderId="107" xfId="864" applyFont="1" applyBorder="1" applyAlignment="1">
      <alignment horizontal="center"/>
      <protection/>
    </xf>
    <xf numFmtId="0" fontId="18" fillId="0" borderId="107" xfId="864" applyFont="1" applyBorder="1" applyAlignment="1">
      <alignment horizontal="justify" vertical="center" wrapText="1"/>
      <protection/>
    </xf>
    <xf numFmtId="0" fontId="16" fillId="0" borderId="107" xfId="864" applyFont="1" applyBorder="1" applyAlignment="1">
      <alignment horizontal="justify" vertical="center" wrapText="1"/>
      <protection/>
    </xf>
    <xf numFmtId="49" fontId="14" fillId="0" borderId="107" xfId="864" applyNumberFormat="1" applyFont="1" applyFill="1" applyBorder="1" applyAlignment="1">
      <alignment horizontal="center" shrinkToFit="1"/>
      <protection/>
    </xf>
    <xf numFmtId="0" fontId="16" fillId="0" borderId="107" xfId="864" applyFont="1" applyFill="1" applyBorder="1" applyAlignment="1">
      <alignment wrapText="1"/>
      <protection/>
    </xf>
    <xf numFmtId="0" fontId="18" fillId="0" borderId="107" xfId="864" applyFont="1" applyFill="1" applyBorder="1" applyAlignment="1">
      <alignment wrapText="1"/>
      <protection/>
    </xf>
    <xf numFmtId="0" fontId="14" fillId="0" borderId="107" xfId="864" applyFont="1" applyFill="1" applyBorder="1" applyAlignment="1">
      <alignment horizontal="justify" wrapText="1"/>
      <protection/>
    </xf>
    <xf numFmtId="0" fontId="21" fillId="0" borderId="107" xfId="864" applyFont="1" applyBorder="1" applyAlignment="1">
      <alignment horizontal="justify" wrapText="1"/>
      <protection/>
    </xf>
    <xf numFmtId="0" fontId="21" fillId="0" borderId="107" xfId="864" applyFont="1" applyBorder="1" applyAlignment="1">
      <alignment horizontal="justify" vertical="top" wrapText="1"/>
      <protection/>
    </xf>
    <xf numFmtId="0" fontId="21" fillId="0" borderId="107" xfId="864" applyFont="1" applyBorder="1" applyAlignment="1">
      <alignment vertical="top" wrapText="1"/>
      <protection/>
    </xf>
    <xf numFmtId="0" fontId="22" fillId="0" borderId="107" xfId="864" applyFont="1" applyBorder="1" applyAlignment="1">
      <alignment horizontal="justify" wrapText="1"/>
      <protection/>
    </xf>
    <xf numFmtId="0" fontId="23" fillId="0" borderId="107" xfId="864" applyFont="1" applyBorder="1" applyAlignment="1">
      <alignment horizontal="justify" wrapText="1"/>
      <protection/>
    </xf>
    <xf numFmtId="0" fontId="15" fillId="0" borderId="107" xfId="864" applyFont="1" applyBorder="1">
      <alignment/>
      <protection/>
    </xf>
    <xf numFmtId="0" fontId="26" fillId="0" borderId="107" xfId="863" applyFont="1" applyBorder="1" applyAlignment="1">
      <alignment horizontal="center" vertical="center" wrapText="1"/>
      <protection/>
    </xf>
    <xf numFmtId="0" fontId="15" fillId="0" borderId="107" xfId="863" applyFont="1" applyBorder="1" applyAlignment="1">
      <alignment horizontal="center" vertical="center" wrapText="1"/>
      <protection/>
    </xf>
    <xf numFmtId="165" fontId="15" fillId="0" borderId="107" xfId="863" applyNumberFormat="1" applyFont="1" applyBorder="1" applyAlignment="1">
      <alignment shrinkToFit="1"/>
      <protection/>
    </xf>
    <xf numFmtId="165" fontId="14" fillId="0" borderId="107" xfId="863" applyNumberFormat="1" applyFont="1" applyBorder="1" applyAlignment="1">
      <alignment shrinkToFit="1"/>
      <protection/>
    </xf>
    <xf numFmtId="49" fontId="27" fillId="0" borderId="37" xfId="603" applyNumberFormat="1" applyFont="1" applyProtection="1">
      <alignment horizontal="center"/>
      <protection/>
    </xf>
    <xf numFmtId="4" fontId="28" fillId="0" borderId="107" xfId="863" applyNumberFormat="1" applyFont="1" applyBorder="1" applyAlignment="1">
      <alignment shrinkToFit="1"/>
      <protection/>
    </xf>
    <xf numFmtId="165" fontId="16" fillId="0" borderId="107" xfId="863" applyNumberFormat="1" applyFont="1" applyBorder="1" applyAlignment="1">
      <alignment shrinkToFit="1"/>
      <protection/>
    </xf>
    <xf numFmtId="165" fontId="17" fillId="0" borderId="107" xfId="863" applyNumberFormat="1" applyFont="1" applyBorder="1" applyAlignment="1">
      <alignment shrinkToFit="1"/>
      <protection/>
    </xf>
    <xf numFmtId="49" fontId="30" fillId="0" borderId="37" xfId="603" applyNumberFormat="1" applyFont="1" applyProtection="1">
      <alignment horizontal="center"/>
      <protection/>
    </xf>
    <xf numFmtId="0" fontId="30" fillId="0" borderId="107" xfId="513" applyNumberFormat="1" applyFont="1" applyBorder="1" applyAlignment="1" applyProtection="1">
      <alignment wrapText="1"/>
      <protection/>
    </xf>
    <xf numFmtId="49" fontId="22" fillId="0" borderId="107" xfId="603" applyNumberFormat="1" applyFont="1" applyBorder="1" applyProtection="1">
      <alignment horizontal="center"/>
      <protection/>
    </xf>
    <xf numFmtId="49" fontId="21" fillId="0" borderId="107" xfId="603" applyNumberFormat="1" applyFont="1" applyBorder="1" applyProtection="1">
      <alignment horizontal="center"/>
      <protection/>
    </xf>
    <xf numFmtId="165" fontId="29" fillId="0" borderId="107" xfId="863" applyNumberFormat="1" applyFont="1" applyBorder="1" applyAlignment="1">
      <alignment shrinkToFit="1"/>
      <protection/>
    </xf>
    <xf numFmtId="0" fontId="21" fillId="0" borderId="107" xfId="513" applyNumberFormat="1" applyFont="1" applyBorder="1" applyAlignment="1" applyProtection="1">
      <alignment wrapText="1"/>
      <protection/>
    </xf>
    <xf numFmtId="0" fontId="22" fillId="0" borderId="107" xfId="513" applyNumberFormat="1" applyFont="1" applyBorder="1" applyAlignment="1" applyProtection="1">
      <alignment horizontal="justify" wrapText="1"/>
      <protection/>
    </xf>
    <xf numFmtId="0" fontId="27" fillId="0" borderId="107" xfId="513" applyNumberFormat="1" applyFont="1" applyBorder="1" applyAlignment="1" applyProtection="1">
      <alignment horizontal="justify" wrapText="1"/>
      <protection/>
    </xf>
    <xf numFmtId="0" fontId="21" fillId="0" borderId="107" xfId="513" applyNumberFormat="1" applyFont="1" applyBorder="1" applyAlignment="1" applyProtection="1">
      <alignment horizontal="justify" wrapText="1"/>
      <protection/>
    </xf>
    <xf numFmtId="165" fontId="18" fillId="0" borderId="107" xfId="863" applyNumberFormat="1" applyFont="1" applyBorder="1" applyAlignment="1">
      <alignment shrinkToFit="1"/>
      <protection/>
    </xf>
    <xf numFmtId="0" fontId="18" fillId="0" borderId="108" xfId="863" applyFont="1" applyBorder="1" applyAlignment="1">
      <alignment horizontal="center"/>
      <protection/>
    </xf>
    <xf numFmtId="49" fontId="15" fillId="38" borderId="109" xfId="608" applyNumberFormat="1" applyFont="1" applyFill="1" applyBorder="1" applyAlignment="1" applyProtection="1">
      <alignment horizontal="center"/>
      <protection/>
    </xf>
    <xf numFmtId="49" fontId="16" fillId="38" borderId="109" xfId="608" applyNumberFormat="1" applyFont="1" applyFill="1" applyBorder="1" applyAlignment="1" applyProtection="1">
      <alignment horizontal="center"/>
      <protection/>
    </xf>
    <xf numFmtId="49" fontId="18" fillId="38" borderId="109" xfId="608" applyNumberFormat="1" applyFont="1" applyFill="1" applyBorder="1" applyAlignment="1" applyProtection="1">
      <alignment horizontal="center"/>
      <protection/>
    </xf>
    <xf numFmtId="4" fontId="18" fillId="0" borderId="110" xfId="863" applyNumberFormat="1" applyFont="1" applyBorder="1" applyAlignment="1">
      <alignment shrinkToFit="1"/>
      <protection/>
    </xf>
    <xf numFmtId="0" fontId="15" fillId="38" borderId="107" xfId="513" applyNumberFormat="1" applyFont="1" applyFill="1" applyBorder="1" applyAlignment="1" applyProtection="1">
      <alignment wrapText="1"/>
      <protection/>
    </xf>
    <xf numFmtId="0" fontId="16" fillId="38" borderId="107" xfId="513" applyNumberFormat="1" applyFont="1" applyFill="1" applyBorder="1" applyAlignment="1" applyProtection="1">
      <alignment wrapText="1"/>
      <protection/>
    </xf>
    <xf numFmtId="0" fontId="18" fillId="38" borderId="107" xfId="513" applyNumberFormat="1" applyFont="1" applyFill="1" applyBorder="1" applyAlignment="1" applyProtection="1">
      <alignment wrapText="1"/>
      <protection/>
    </xf>
    <xf numFmtId="4" fontId="16" fillId="0" borderId="110" xfId="863" applyNumberFormat="1" applyFont="1" applyBorder="1" applyAlignment="1">
      <alignment shrinkToFit="1"/>
      <protection/>
    </xf>
    <xf numFmtId="4" fontId="15" fillId="0" borderId="110" xfId="863" applyNumberFormat="1" applyFont="1" applyBorder="1" applyAlignment="1">
      <alignment shrinkToFit="1"/>
      <protection/>
    </xf>
    <xf numFmtId="165" fontId="15" fillId="37" borderId="107" xfId="863" applyNumberFormat="1" applyFont="1" applyFill="1" applyBorder="1" applyAlignment="1">
      <alignment shrinkToFit="1"/>
      <protection/>
    </xf>
    <xf numFmtId="49" fontId="85" fillId="0" borderId="36" xfId="609" applyNumberFormat="1" applyFont="1" applyProtection="1">
      <alignment horizontal="center"/>
      <protection locked="0"/>
    </xf>
    <xf numFmtId="0" fontId="16" fillId="0" borderId="108" xfId="863" applyFont="1" applyBorder="1" applyAlignment="1">
      <alignment horizontal="justify" wrapText="1"/>
      <protection/>
    </xf>
    <xf numFmtId="0" fontId="18" fillId="0" borderId="108" xfId="864" applyFont="1" applyFill="1" applyBorder="1" applyAlignment="1">
      <alignment horizontal="justify" wrapText="1"/>
      <protection/>
    </xf>
    <xf numFmtId="0" fontId="85" fillId="0" borderId="111" xfId="514" applyNumberFormat="1" applyFont="1" applyBorder="1" applyAlignment="1" applyProtection="1">
      <alignment horizontal="justify" wrapText="1"/>
      <protection locked="0"/>
    </xf>
    <xf numFmtId="49" fontId="86" fillId="0" borderId="36" xfId="609" applyNumberFormat="1" applyFont="1" applyProtection="1">
      <alignment horizontal="center"/>
      <protection locked="0"/>
    </xf>
    <xf numFmtId="0" fontId="86" fillId="0" borderId="38" xfId="514" applyNumberFormat="1" applyFont="1" applyAlignment="1" applyProtection="1">
      <alignment horizontal="justify" wrapText="1"/>
      <protection locked="0"/>
    </xf>
    <xf numFmtId="49" fontId="86" fillId="0" borderId="109" xfId="609" applyNumberFormat="1" applyFont="1" applyBorder="1" applyProtection="1">
      <alignment horizontal="center"/>
      <protection locked="0"/>
    </xf>
    <xf numFmtId="49" fontId="87" fillId="0" borderId="109" xfId="609" applyNumberFormat="1" applyFont="1" applyBorder="1" applyProtection="1">
      <alignment horizontal="center"/>
      <protection locked="0"/>
    </xf>
    <xf numFmtId="49" fontId="85" fillId="0" borderId="109" xfId="609" applyNumberFormat="1" applyFont="1" applyBorder="1" applyProtection="1">
      <alignment horizontal="center"/>
      <protection locked="0"/>
    </xf>
    <xf numFmtId="0" fontId="86" fillId="0" borderId="107" xfId="514" applyNumberFormat="1" applyFont="1" applyBorder="1" applyAlignment="1" applyProtection="1">
      <alignment horizontal="justify" wrapText="1"/>
      <protection locked="0"/>
    </xf>
    <xf numFmtId="0" fontId="87" fillId="0" borderId="107" xfId="514" applyNumberFormat="1" applyFont="1" applyBorder="1" applyAlignment="1" applyProtection="1">
      <alignment horizontal="justify" wrapText="1"/>
      <protection locked="0"/>
    </xf>
    <xf numFmtId="0" fontId="85" fillId="0" borderId="107" xfId="514" applyNumberFormat="1" applyFont="1" applyBorder="1" applyAlignment="1" applyProtection="1">
      <alignment horizontal="justify" wrapText="1"/>
      <protection locked="0"/>
    </xf>
    <xf numFmtId="49" fontId="14" fillId="0" borderId="108" xfId="864" applyNumberFormat="1" applyFont="1" applyFill="1" applyBorder="1" applyAlignment="1">
      <alignment horizontal="center" shrinkToFit="1"/>
      <protection/>
    </xf>
    <xf numFmtId="49" fontId="88" fillId="0" borderId="36" xfId="609" applyNumberFormat="1" applyFont="1" applyProtection="1">
      <alignment horizontal="center"/>
      <protection locked="0"/>
    </xf>
    <xf numFmtId="0" fontId="88" fillId="0" borderId="38" xfId="514" applyNumberFormat="1" applyFont="1" applyAlignment="1" applyProtection="1">
      <alignment horizontal="justify" wrapText="1"/>
      <protection locked="0"/>
    </xf>
    <xf numFmtId="0" fontId="89" fillId="0" borderId="107" xfId="0" applyFont="1" applyBorder="1" applyAlignment="1">
      <alignment horizontal="justify" vertical="top" wrapText="1" readingOrder="1"/>
    </xf>
    <xf numFmtId="49" fontId="89" fillId="0" borderId="107" xfId="0" applyNumberFormat="1" applyFont="1" applyBorder="1" applyAlignment="1">
      <alignment horizontal="center" wrapText="1" readingOrder="1"/>
    </xf>
    <xf numFmtId="0" fontId="90" fillId="0" borderId="107" xfId="0" applyFont="1" applyBorder="1" applyAlignment="1">
      <alignment horizontal="justify" vertical="top" wrapText="1" readingOrder="1"/>
    </xf>
    <xf numFmtId="49" fontId="90" fillId="0" borderId="107" xfId="0" applyNumberFormat="1" applyFont="1" applyBorder="1" applyAlignment="1">
      <alignment horizontal="center" wrapText="1" readingOrder="1"/>
    </xf>
    <xf numFmtId="0" fontId="90" fillId="0" borderId="107" xfId="0" applyFont="1" applyBorder="1" applyAlignment="1">
      <alignment horizontal="justify" wrapText="1" readingOrder="1"/>
    </xf>
    <xf numFmtId="4" fontId="26" fillId="0" borderId="107" xfId="0" applyNumberFormat="1" applyFont="1" applyBorder="1" applyAlignment="1">
      <alignment shrinkToFit="1"/>
    </xf>
    <xf numFmtId="0" fontId="34" fillId="0" borderId="112" xfId="798" applyNumberFormat="1" applyFont="1" applyBorder="1" applyProtection="1">
      <alignment horizontal="left" wrapText="1"/>
      <protection/>
    </xf>
    <xf numFmtId="0" fontId="26" fillId="0" borderId="113" xfId="0" applyFont="1" applyBorder="1" applyAlignment="1">
      <alignment shrinkToFit="1"/>
    </xf>
    <xf numFmtId="4" fontId="26" fillId="0" borderId="113" xfId="0" applyNumberFormat="1" applyFont="1" applyBorder="1" applyAlignment="1">
      <alignment shrinkToFit="1"/>
    </xf>
    <xf numFmtId="4" fontId="31" fillId="0" borderId="107" xfId="0" applyNumberFormat="1" applyFont="1" applyBorder="1" applyAlignment="1">
      <alignment shrinkToFit="1"/>
    </xf>
    <xf numFmtId="171" fontId="26" fillId="0" borderId="114" xfId="0" applyNumberFormat="1" applyFont="1" applyBorder="1" applyAlignment="1">
      <alignment shrinkToFit="1"/>
    </xf>
    <xf numFmtId="165" fontId="26" fillId="0" borderId="107" xfId="0" applyNumberFormat="1" applyFont="1" applyBorder="1" applyAlignment="1">
      <alignment shrinkToFit="1"/>
    </xf>
    <xf numFmtId="165" fontId="31" fillId="0" borderId="107" xfId="0" applyNumberFormat="1" applyFont="1" applyBorder="1" applyAlignment="1">
      <alignment shrinkToFit="1"/>
    </xf>
    <xf numFmtId="0" fontId="14" fillId="0" borderId="0" xfId="0" applyFont="1" applyAlignment="1">
      <alignment/>
    </xf>
    <xf numFmtId="0" fontId="18" fillId="0" borderId="107" xfId="864" applyNumberFormat="1" applyFont="1" applyFill="1" applyBorder="1" applyAlignment="1">
      <alignment horizontal="justify" wrapText="1"/>
      <protection/>
    </xf>
    <xf numFmtId="0" fontId="17" fillId="0" borderId="107" xfId="864" applyNumberFormat="1" applyFont="1" applyFill="1" applyBorder="1" applyAlignment="1">
      <alignment horizontal="justify" wrapText="1"/>
      <protection/>
    </xf>
    <xf numFmtId="0" fontId="14" fillId="0" borderId="107" xfId="863" applyFont="1" applyBorder="1" applyAlignment="1">
      <alignment horizontal="justify" wrapText="1"/>
      <protection/>
    </xf>
    <xf numFmtId="4" fontId="17" fillId="0" borderId="107" xfId="864" applyNumberFormat="1" applyFont="1" applyFill="1" applyBorder="1" applyAlignment="1">
      <alignment shrinkToFit="1"/>
      <protection/>
    </xf>
    <xf numFmtId="0" fontId="35" fillId="0" borderId="0" xfId="863" applyFont="1">
      <alignment/>
      <protection/>
    </xf>
    <xf numFmtId="0" fontId="36" fillId="0" borderId="0" xfId="863" applyFont="1">
      <alignment/>
      <protection/>
    </xf>
    <xf numFmtId="4" fontId="18" fillId="38" borderId="107" xfId="863" applyNumberFormat="1" applyFont="1" applyFill="1" applyBorder="1" applyAlignment="1">
      <alignment shrinkToFit="1"/>
      <protection/>
    </xf>
    <xf numFmtId="165" fontId="28" fillId="0" borderId="107" xfId="863" applyNumberFormat="1" applyFont="1" applyBorder="1" applyAlignment="1">
      <alignment shrinkToFit="1"/>
      <protection/>
    </xf>
    <xf numFmtId="0" fontId="21" fillId="0" borderId="107" xfId="0" applyFont="1" applyBorder="1" applyAlignment="1">
      <alignment horizontal="justify" wrapText="1"/>
    </xf>
    <xf numFmtId="0" fontId="16" fillId="0" borderId="107" xfId="863" applyFont="1" applyBorder="1" applyAlignment="1">
      <alignment horizontal="center" wrapText="1"/>
      <protection/>
    </xf>
    <xf numFmtId="0" fontId="18" fillId="0" borderId="107" xfId="863" applyFont="1" applyBorder="1" applyAlignment="1">
      <alignment horizontal="center" wrapText="1"/>
      <protection/>
    </xf>
    <xf numFmtId="0" fontId="22" fillId="0" borderId="107" xfId="0" applyFont="1" applyBorder="1" applyAlignment="1">
      <alignment horizontal="justify" wrapText="1"/>
    </xf>
    <xf numFmtId="165" fontId="37" fillId="0" borderId="107" xfId="863" applyNumberFormat="1" applyFont="1" applyBorder="1" applyAlignment="1">
      <alignment shrinkToFit="1"/>
      <protection/>
    </xf>
    <xf numFmtId="0" fontId="13" fillId="0" borderId="0" xfId="863" applyFont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6" fillId="0" borderId="115" xfId="863" applyFont="1" applyBorder="1" applyAlignment="1">
      <alignment horizontal="center" vertical="center" wrapText="1"/>
      <protection/>
    </xf>
    <xf numFmtId="0" fontId="26" fillId="0" borderId="116" xfId="863" applyFont="1" applyBorder="1" applyAlignment="1">
      <alignment horizontal="center" vertical="center" wrapText="1"/>
      <protection/>
    </xf>
    <xf numFmtId="0" fontId="91" fillId="0" borderId="108" xfId="864" applyFont="1" applyBorder="1" applyAlignment="1">
      <alignment horizontal="center" vertical="center" wrapText="1"/>
      <protection/>
    </xf>
    <xf numFmtId="0" fontId="91" fillId="0" borderId="117" xfId="864" applyFont="1" applyBorder="1" applyAlignment="1">
      <alignment horizontal="center" vertical="center" wrapText="1"/>
      <protection/>
    </xf>
    <xf numFmtId="0" fontId="91" fillId="0" borderId="110" xfId="864" applyFont="1" applyBorder="1" applyAlignment="1">
      <alignment horizontal="center" vertical="center" wrapText="1"/>
      <protection/>
    </xf>
    <xf numFmtId="0" fontId="91" fillId="0" borderId="115" xfId="864" applyFont="1" applyBorder="1" applyAlignment="1">
      <alignment horizontal="center" vertical="center" wrapText="1"/>
      <protection/>
    </xf>
    <xf numFmtId="0" fontId="32" fillId="0" borderId="116" xfId="0" applyFont="1" applyBorder="1" applyAlignment="1">
      <alignment horizontal="center" vertical="center" wrapText="1"/>
    </xf>
    <xf numFmtId="0" fontId="33" fillId="0" borderId="116" xfId="0" applyFont="1" applyBorder="1" applyAlignment="1">
      <alignment horizontal="center" vertical="center" wrapText="1"/>
    </xf>
    <xf numFmtId="0" fontId="92" fillId="0" borderId="115" xfId="864" applyFont="1" applyBorder="1" applyAlignment="1">
      <alignment horizontal="center" vertical="center" wrapText="1"/>
      <protection/>
    </xf>
    <xf numFmtId="0" fontId="0" fillId="0" borderId="116" xfId="0" applyFont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3" fillId="0" borderId="107" xfId="864" applyFont="1" applyBorder="1" applyAlignment="1">
      <alignment horizontal="center" vertical="center" wrapText="1"/>
      <protection/>
    </xf>
    <xf numFmtId="0" fontId="19" fillId="0" borderId="107" xfId="0" applyFont="1" applyBorder="1" applyAlignment="1">
      <alignment horizontal="center" vertical="center" wrapText="1"/>
    </xf>
    <xf numFmtId="0" fontId="92" fillId="0" borderId="107" xfId="864" applyFont="1" applyBorder="1" applyAlignment="1">
      <alignment horizontal="center" vertical="center" wrapText="1"/>
      <protection/>
    </xf>
    <xf numFmtId="0" fontId="89" fillId="0" borderId="107" xfId="0" applyFont="1" applyBorder="1" applyAlignment="1">
      <alignment horizontal="center" vertical="center" wrapText="1" readingOrder="1"/>
    </xf>
    <xf numFmtId="0" fontId="89" fillId="0" borderId="107" xfId="0" applyFont="1" applyBorder="1" applyAlignment="1">
      <alignment wrapText="1" readingOrder="1"/>
    </xf>
    <xf numFmtId="0" fontId="25" fillId="0" borderId="107" xfId="0" applyFont="1" applyBorder="1" applyAlignment="1">
      <alignment horizontal="center" vertical="center" wrapText="1"/>
    </xf>
    <xf numFmtId="0" fontId="0" fillId="0" borderId="107" xfId="0" applyFont="1" applyBorder="1" applyAlignment="1">
      <alignment horizontal="center" vertical="center" wrapText="1"/>
    </xf>
  </cellXfs>
  <cellStyles count="8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3" xfId="35"/>
    <cellStyle name="br 4" xfId="36"/>
    <cellStyle name="br 5" xfId="37"/>
    <cellStyle name="col" xfId="38"/>
    <cellStyle name="col 2" xfId="39"/>
    <cellStyle name="col 3" xfId="40"/>
    <cellStyle name="col 4" xfId="41"/>
    <cellStyle name="col 5" xfId="42"/>
    <cellStyle name="Normal_Расчет Пермь" xfId="43"/>
    <cellStyle name="style0" xfId="44"/>
    <cellStyle name="style0 2" xfId="45"/>
    <cellStyle name="style0 3" xfId="46"/>
    <cellStyle name="style0 4" xfId="47"/>
    <cellStyle name="style0 5" xfId="48"/>
    <cellStyle name="td" xfId="49"/>
    <cellStyle name="td 2" xfId="50"/>
    <cellStyle name="td 3" xfId="51"/>
    <cellStyle name="td 4" xfId="52"/>
    <cellStyle name="td 5" xfId="53"/>
    <cellStyle name="tr" xfId="54"/>
    <cellStyle name="tr 2" xfId="55"/>
    <cellStyle name="tr 3" xfId="56"/>
    <cellStyle name="tr 4" xfId="57"/>
    <cellStyle name="tr 5" xfId="58"/>
    <cellStyle name="xl100" xfId="59"/>
    <cellStyle name="xl100 2" xfId="60"/>
    <cellStyle name="xl100 3" xfId="61"/>
    <cellStyle name="xl100 4" xfId="62"/>
    <cellStyle name="xl100 5" xfId="63"/>
    <cellStyle name="xl101" xfId="64"/>
    <cellStyle name="xl101 2" xfId="65"/>
    <cellStyle name="xl101 3" xfId="66"/>
    <cellStyle name="xl101 4" xfId="67"/>
    <cellStyle name="xl101 5" xfId="68"/>
    <cellStyle name="xl102" xfId="69"/>
    <cellStyle name="xl102 2" xfId="70"/>
    <cellStyle name="xl102 3" xfId="71"/>
    <cellStyle name="xl102 4" xfId="72"/>
    <cellStyle name="xl102 5" xfId="73"/>
    <cellStyle name="xl103" xfId="74"/>
    <cellStyle name="xl103 2" xfId="75"/>
    <cellStyle name="xl103 3" xfId="76"/>
    <cellStyle name="xl103 4" xfId="77"/>
    <cellStyle name="xl103 5" xfId="78"/>
    <cellStyle name="xl104" xfId="79"/>
    <cellStyle name="xl104 2" xfId="80"/>
    <cellStyle name="xl104 3" xfId="81"/>
    <cellStyle name="xl104 4" xfId="82"/>
    <cellStyle name="xl104 5" xfId="83"/>
    <cellStyle name="xl105" xfId="84"/>
    <cellStyle name="xl105 2" xfId="85"/>
    <cellStyle name="xl105 3" xfId="86"/>
    <cellStyle name="xl105 4" xfId="87"/>
    <cellStyle name="xl105 5" xfId="88"/>
    <cellStyle name="xl106" xfId="89"/>
    <cellStyle name="xl106 2" xfId="90"/>
    <cellStyle name="xl106 3" xfId="91"/>
    <cellStyle name="xl106 4" xfId="92"/>
    <cellStyle name="xl106 5" xfId="93"/>
    <cellStyle name="xl107" xfId="94"/>
    <cellStyle name="xl107 2" xfId="95"/>
    <cellStyle name="xl107 3" xfId="96"/>
    <cellStyle name="xl107 4" xfId="97"/>
    <cellStyle name="xl107 5" xfId="98"/>
    <cellStyle name="xl108" xfId="99"/>
    <cellStyle name="xl108 2" xfId="100"/>
    <cellStyle name="xl108 3" xfId="101"/>
    <cellStyle name="xl108 4" xfId="102"/>
    <cellStyle name="xl108 5" xfId="103"/>
    <cellStyle name="xl109" xfId="104"/>
    <cellStyle name="xl109 2" xfId="105"/>
    <cellStyle name="xl109 3" xfId="106"/>
    <cellStyle name="xl109 4" xfId="107"/>
    <cellStyle name="xl109 5" xfId="108"/>
    <cellStyle name="xl110" xfId="109"/>
    <cellStyle name="xl110 2" xfId="110"/>
    <cellStyle name="xl110 3" xfId="111"/>
    <cellStyle name="xl110 4" xfId="112"/>
    <cellStyle name="xl110 5" xfId="113"/>
    <cellStyle name="xl111" xfId="114"/>
    <cellStyle name="xl111 2" xfId="115"/>
    <cellStyle name="xl111 3" xfId="116"/>
    <cellStyle name="xl111 4" xfId="117"/>
    <cellStyle name="xl111 5" xfId="118"/>
    <cellStyle name="xl112" xfId="119"/>
    <cellStyle name="xl112 2" xfId="120"/>
    <cellStyle name="xl112 3" xfId="121"/>
    <cellStyle name="xl112 4" xfId="122"/>
    <cellStyle name="xl112 5" xfId="123"/>
    <cellStyle name="xl113" xfId="124"/>
    <cellStyle name="xl113 2" xfId="125"/>
    <cellStyle name="xl113 3" xfId="126"/>
    <cellStyle name="xl113 4" xfId="127"/>
    <cellStyle name="xl113 5" xfId="128"/>
    <cellStyle name="xl114" xfId="129"/>
    <cellStyle name="xl114 2" xfId="130"/>
    <cellStyle name="xl114 3" xfId="131"/>
    <cellStyle name="xl114 4" xfId="132"/>
    <cellStyle name="xl114 5" xfId="133"/>
    <cellStyle name="xl115" xfId="134"/>
    <cellStyle name="xl115 2" xfId="135"/>
    <cellStyle name="xl115 3" xfId="136"/>
    <cellStyle name="xl115 4" xfId="137"/>
    <cellStyle name="xl115 5" xfId="138"/>
    <cellStyle name="xl116" xfId="139"/>
    <cellStyle name="xl116 2" xfId="140"/>
    <cellStyle name="xl116 3" xfId="141"/>
    <cellStyle name="xl116 4" xfId="142"/>
    <cellStyle name="xl116 5" xfId="143"/>
    <cellStyle name="xl117" xfId="144"/>
    <cellStyle name="xl117 2" xfId="145"/>
    <cellStyle name="xl117 3" xfId="146"/>
    <cellStyle name="xl117 4" xfId="147"/>
    <cellStyle name="xl117 5" xfId="148"/>
    <cellStyle name="xl118" xfId="149"/>
    <cellStyle name="xl118 2" xfId="150"/>
    <cellStyle name="xl118 3" xfId="151"/>
    <cellStyle name="xl118 4" xfId="152"/>
    <cellStyle name="xl118 5" xfId="153"/>
    <cellStyle name="xl119" xfId="154"/>
    <cellStyle name="xl119 2" xfId="155"/>
    <cellStyle name="xl119 3" xfId="156"/>
    <cellStyle name="xl119 4" xfId="157"/>
    <cellStyle name="xl119 5" xfId="158"/>
    <cellStyle name="xl120" xfId="159"/>
    <cellStyle name="xl120 2" xfId="160"/>
    <cellStyle name="xl120 3" xfId="161"/>
    <cellStyle name="xl120 4" xfId="162"/>
    <cellStyle name="xl120 5" xfId="163"/>
    <cellStyle name="xl121" xfId="164"/>
    <cellStyle name="xl121 2" xfId="165"/>
    <cellStyle name="xl121 3" xfId="166"/>
    <cellStyle name="xl121 4" xfId="167"/>
    <cellStyle name="xl121 5" xfId="168"/>
    <cellStyle name="xl122" xfId="169"/>
    <cellStyle name="xl122 2" xfId="170"/>
    <cellStyle name="xl122 3" xfId="171"/>
    <cellStyle name="xl122 4" xfId="172"/>
    <cellStyle name="xl122 5" xfId="173"/>
    <cellStyle name="xl123" xfId="174"/>
    <cellStyle name="xl123 2" xfId="175"/>
    <cellStyle name="xl123 3" xfId="176"/>
    <cellStyle name="xl123 4" xfId="177"/>
    <cellStyle name="xl123 5" xfId="178"/>
    <cellStyle name="xl124" xfId="179"/>
    <cellStyle name="xl124 2" xfId="180"/>
    <cellStyle name="xl124 3" xfId="181"/>
    <cellStyle name="xl124 4" xfId="182"/>
    <cellStyle name="xl124 5" xfId="183"/>
    <cellStyle name="xl125" xfId="184"/>
    <cellStyle name="xl125 2" xfId="185"/>
    <cellStyle name="xl125 3" xfId="186"/>
    <cellStyle name="xl125 4" xfId="187"/>
    <cellStyle name="xl125 5" xfId="188"/>
    <cellStyle name="xl126" xfId="189"/>
    <cellStyle name="xl126 2" xfId="190"/>
    <cellStyle name="xl126 3" xfId="191"/>
    <cellStyle name="xl126 4" xfId="192"/>
    <cellStyle name="xl126 5" xfId="193"/>
    <cellStyle name="xl127" xfId="194"/>
    <cellStyle name="xl127 2" xfId="195"/>
    <cellStyle name="xl127 3" xfId="196"/>
    <cellStyle name="xl127 4" xfId="197"/>
    <cellStyle name="xl127 5" xfId="198"/>
    <cellStyle name="xl128" xfId="199"/>
    <cellStyle name="xl128 2" xfId="200"/>
    <cellStyle name="xl128 3" xfId="201"/>
    <cellStyle name="xl128 4" xfId="202"/>
    <cellStyle name="xl128 5" xfId="203"/>
    <cellStyle name="xl129" xfId="204"/>
    <cellStyle name="xl129 2" xfId="205"/>
    <cellStyle name="xl129 3" xfId="206"/>
    <cellStyle name="xl129 4" xfId="207"/>
    <cellStyle name="xl129 5" xfId="208"/>
    <cellStyle name="xl130" xfId="209"/>
    <cellStyle name="xl130 2" xfId="210"/>
    <cellStyle name="xl130 3" xfId="211"/>
    <cellStyle name="xl130 4" xfId="212"/>
    <cellStyle name="xl130 5" xfId="213"/>
    <cellStyle name="xl131" xfId="214"/>
    <cellStyle name="xl131 2" xfId="215"/>
    <cellStyle name="xl131 3" xfId="216"/>
    <cellStyle name="xl131 4" xfId="217"/>
    <cellStyle name="xl131 5" xfId="218"/>
    <cellStyle name="xl132" xfId="219"/>
    <cellStyle name="xl132 2" xfId="220"/>
    <cellStyle name="xl132 3" xfId="221"/>
    <cellStyle name="xl132 4" xfId="222"/>
    <cellStyle name="xl132 5" xfId="223"/>
    <cellStyle name="xl133" xfId="224"/>
    <cellStyle name="xl133 2" xfId="225"/>
    <cellStyle name="xl133 3" xfId="226"/>
    <cellStyle name="xl133 4" xfId="227"/>
    <cellStyle name="xl133 5" xfId="228"/>
    <cellStyle name="xl134" xfId="229"/>
    <cellStyle name="xl134 2" xfId="230"/>
    <cellStyle name="xl134 3" xfId="231"/>
    <cellStyle name="xl134 4" xfId="232"/>
    <cellStyle name="xl134 5" xfId="233"/>
    <cellStyle name="xl135" xfId="234"/>
    <cellStyle name="xl135 2" xfId="235"/>
    <cellStyle name="xl135 3" xfId="236"/>
    <cellStyle name="xl135 4" xfId="237"/>
    <cellStyle name="xl135 5" xfId="238"/>
    <cellStyle name="xl136" xfId="239"/>
    <cellStyle name="xl136 2" xfId="240"/>
    <cellStyle name="xl136 3" xfId="241"/>
    <cellStyle name="xl136 4" xfId="242"/>
    <cellStyle name="xl136 5" xfId="243"/>
    <cellStyle name="xl137" xfId="244"/>
    <cellStyle name="xl137 2" xfId="245"/>
    <cellStyle name="xl137 3" xfId="246"/>
    <cellStyle name="xl137 4" xfId="247"/>
    <cellStyle name="xl137 5" xfId="248"/>
    <cellStyle name="xl138" xfId="249"/>
    <cellStyle name="xl138 2" xfId="250"/>
    <cellStyle name="xl138 3" xfId="251"/>
    <cellStyle name="xl138 4" xfId="252"/>
    <cellStyle name="xl138 5" xfId="253"/>
    <cellStyle name="xl139" xfId="254"/>
    <cellStyle name="xl139 2" xfId="255"/>
    <cellStyle name="xl139 3" xfId="256"/>
    <cellStyle name="xl139 4" xfId="257"/>
    <cellStyle name="xl139 5" xfId="258"/>
    <cellStyle name="xl140" xfId="259"/>
    <cellStyle name="xl140 2" xfId="260"/>
    <cellStyle name="xl140 3" xfId="261"/>
    <cellStyle name="xl140 4" xfId="262"/>
    <cellStyle name="xl140 5" xfId="263"/>
    <cellStyle name="xl141" xfId="264"/>
    <cellStyle name="xl141 2" xfId="265"/>
    <cellStyle name="xl141 3" xfId="266"/>
    <cellStyle name="xl141 4" xfId="267"/>
    <cellStyle name="xl141 5" xfId="268"/>
    <cellStyle name="xl142" xfId="269"/>
    <cellStyle name="xl142 2" xfId="270"/>
    <cellStyle name="xl142 3" xfId="271"/>
    <cellStyle name="xl142 4" xfId="272"/>
    <cellStyle name="xl142 5" xfId="273"/>
    <cellStyle name="xl143" xfId="274"/>
    <cellStyle name="xl143 2" xfId="275"/>
    <cellStyle name="xl143 3" xfId="276"/>
    <cellStyle name="xl143 4" xfId="277"/>
    <cellStyle name="xl143 5" xfId="278"/>
    <cellStyle name="xl144" xfId="279"/>
    <cellStyle name="xl144 2" xfId="280"/>
    <cellStyle name="xl144 3" xfId="281"/>
    <cellStyle name="xl144 4" xfId="282"/>
    <cellStyle name="xl144 5" xfId="283"/>
    <cellStyle name="xl145" xfId="284"/>
    <cellStyle name="xl145 2" xfId="285"/>
    <cellStyle name="xl145 3" xfId="286"/>
    <cellStyle name="xl145 4" xfId="287"/>
    <cellStyle name="xl145 5" xfId="288"/>
    <cellStyle name="xl146" xfId="289"/>
    <cellStyle name="xl146 2" xfId="290"/>
    <cellStyle name="xl146 3" xfId="291"/>
    <cellStyle name="xl146 4" xfId="292"/>
    <cellStyle name="xl146 5" xfId="293"/>
    <cellStyle name="xl147" xfId="294"/>
    <cellStyle name="xl147 2" xfId="295"/>
    <cellStyle name="xl147 3" xfId="296"/>
    <cellStyle name="xl147 4" xfId="297"/>
    <cellStyle name="xl147 5" xfId="298"/>
    <cellStyle name="xl148" xfId="299"/>
    <cellStyle name="xl148 2" xfId="300"/>
    <cellStyle name="xl148 3" xfId="301"/>
    <cellStyle name="xl148 4" xfId="302"/>
    <cellStyle name="xl148 5" xfId="303"/>
    <cellStyle name="xl149" xfId="304"/>
    <cellStyle name="xl149 2" xfId="305"/>
    <cellStyle name="xl149 3" xfId="306"/>
    <cellStyle name="xl149 4" xfId="307"/>
    <cellStyle name="xl149 5" xfId="308"/>
    <cellStyle name="xl150" xfId="309"/>
    <cellStyle name="xl150 2" xfId="310"/>
    <cellStyle name="xl150 3" xfId="311"/>
    <cellStyle name="xl150 4" xfId="312"/>
    <cellStyle name="xl150 5" xfId="313"/>
    <cellStyle name="xl151" xfId="314"/>
    <cellStyle name="xl151 2" xfId="315"/>
    <cellStyle name="xl151 3" xfId="316"/>
    <cellStyle name="xl151 4" xfId="317"/>
    <cellStyle name="xl151 5" xfId="318"/>
    <cellStyle name="xl152" xfId="319"/>
    <cellStyle name="xl152 2" xfId="320"/>
    <cellStyle name="xl152 3" xfId="321"/>
    <cellStyle name="xl152 4" xfId="322"/>
    <cellStyle name="xl152 5" xfId="323"/>
    <cellStyle name="xl153" xfId="324"/>
    <cellStyle name="xl153 2" xfId="325"/>
    <cellStyle name="xl153 3" xfId="326"/>
    <cellStyle name="xl153 4" xfId="327"/>
    <cellStyle name="xl153 5" xfId="328"/>
    <cellStyle name="xl154" xfId="329"/>
    <cellStyle name="xl154 2" xfId="330"/>
    <cellStyle name="xl154 3" xfId="331"/>
    <cellStyle name="xl154 4" xfId="332"/>
    <cellStyle name="xl154 5" xfId="333"/>
    <cellStyle name="xl155" xfId="334"/>
    <cellStyle name="xl155 2" xfId="335"/>
    <cellStyle name="xl155 3" xfId="336"/>
    <cellStyle name="xl155 4" xfId="337"/>
    <cellStyle name="xl155 5" xfId="338"/>
    <cellStyle name="xl156" xfId="339"/>
    <cellStyle name="xl156 2" xfId="340"/>
    <cellStyle name="xl156 3" xfId="341"/>
    <cellStyle name="xl156 4" xfId="342"/>
    <cellStyle name="xl156 5" xfId="343"/>
    <cellStyle name="xl157" xfId="344"/>
    <cellStyle name="xl157 2" xfId="345"/>
    <cellStyle name="xl157 3" xfId="346"/>
    <cellStyle name="xl157 4" xfId="347"/>
    <cellStyle name="xl157 5" xfId="348"/>
    <cellStyle name="xl158" xfId="349"/>
    <cellStyle name="xl158 2" xfId="350"/>
    <cellStyle name="xl158 3" xfId="351"/>
    <cellStyle name="xl158 4" xfId="352"/>
    <cellStyle name="xl158 5" xfId="353"/>
    <cellStyle name="xl159" xfId="354"/>
    <cellStyle name="xl159 2" xfId="355"/>
    <cellStyle name="xl159 3" xfId="356"/>
    <cellStyle name="xl159 4" xfId="357"/>
    <cellStyle name="xl159 5" xfId="358"/>
    <cellStyle name="xl160" xfId="359"/>
    <cellStyle name="xl160 2" xfId="360"/>
    <cellStyle name="xl160 3" xfId="361"/>
    <cellStyle name="xl160 4" xfId="362"/>
    <cellStyle name="xl160 5" xfId="363"/>
    <cellStyle name="xl161" xfId="364"/>
    <cellStyle name="xl161 2" xfId="365"/>
    <cellStyle name="xl161 3" xfId="366"/>
    <cellStyle name="xl161 4" xfId="367"/>
    <cellStyle name="xl161 5" xfId="368"/>
    <cellStyle name="xl162" xfId="369"/>
    <cellStyle name="xl162 2" xfId="370"/>
    <cellStyle name="xl162 3" xfId="371"/>
    <cellStyle name="xl162 4" xfId="372"/>
    <cellStyle name="xl162 5" xfId="373"/>
    <cellStyle name="xl163" xfId="374"/>
    <cellStyle name="xl163 2" xfId="375"/>
    <cellStyle name="xl163 3" xfId="376"/>
    <cellStyle name="xl163 4" xfId="377"/>
    <cellStyle name="xl163 5" xfId="378"/>
    <cellStyle name="xl164" xfId="379"/>
    <cellStyle name="xl164 2" xfId="380"/>
    <cellStyle name="xl164 3" xfId="381"/>
    <cellStyle name="xl164 4" xfId="382"/>
    <cellStyle name="xl164 5" xfId="383"/>
    <cellStyle name="xl165" xfId="384"/>
    <cellStyle name="xl165 2" xfId="385"/>
    <cellStyle name="xl165 3" xfId="386"/>
    <cellStyle name="xl165 4" xfId="387"/>
    <cellStyle name="xl165 5" xfId="388"/>
    <cellStyle name="xl166" xfId="389"/>
    <cellStyle name="xl166 2" xfId="390"/>
    <cellStyle name="xl166 3" xfId="391"/>
    <cellStyle name="xl166 4" xfId="392"/>
    <cellStyle name="xl166 5" xfId="393"/>
    <cellStyle name="xl167" xfId="394"/>
    <cellStyle name="xl167 2" xfId="395"/>
    <cellStyle name="xl167 3" xfId="396"/>
    <cellStyle name="xl167 4" xfId="397"/>
    <cellStyle name="xl167 5" xfId="398"/>
    <cellStyle name="xl168" xfId="399"/>
    <cellStyle name="xl168 2" xfId="400"/>
    <cellStyle name="xl168 3" xfId="401"/>
    <cellStyle name="xl168 4" xfId="402"/>
    <cellStyle name="xl168 5" xfId="403"/>
    <cellStyle name="xl169" xfId="404"/>
    <cellStyle name="xl169 2" xfId="405"/>
    <cellStyle name="xl169 3" xfId="406"/>
    <cellStyle name="xl169 4" xfId="407"/>
    <cellStyle name="xl169 5" xfId="408"/>
    <cellStyle name="xl170" xfId="409"/>
    <cellStyle name="xl170 2" xfId="410"/>
    <cellStyle name="xl170 3" xfId="411"/>
    <cellStyle name="xl170 4" xfId="412"/>
    <cellStyle name="xl170 5" xfId="413"/>
    <cellStyle name="xl171" xfId="414"/>
    <cellStyle name="xl172" xfId="415"/>
    <cellStyle name="xl173" xfId="416"/>
    <cellStyle name="xl174" xfId="417"/>
    <cellStyle name="xl175" xfId="418"/>
    <cellStyle name="xl176" xfId="419"/>
    <cellStyle name="xl177" xfId="420"/>
    <cellStyle name="xl178" xfId="421"/>
    <cellStyle name="xl179" xfId="422"/>
    <cellStyle name="xl180" xfId="423"/>
    <cellStyle name="xl181" xfId="424"/>
    <cellStyle name="xl182" xfId="425"/>
    <cellStyle name="xl183" xfId="426"/>
    <cellStyle name="xl184" xfId="427"/>
    <cellStyle name="xl185" xfId="428"/>
    <cellStyle name="xl186" xfId="429"/>
    <cellStyle name="xl187" xfId="430"/>
    <cellStyle name="xl188" xfId="431"/>
    <cellStyle name="xl189" xfId="432"/>
    <cellStyle name="xl190" xfId="433"/>
    <cellStyle name="xl191" xfId="434"/>
    <cellStyle name="xl192" xfId="435"/>
    <cellStyle name="xl193" xfId="436"/>
    <cellStyle name="xl194" xfId="437"/>
    <cellStyle name="xl195" xfId="438"/>
    <cellStyle name="xl196" xfId="439"/>
    <cellStyle name="xl197" xfId="440"/>
    <cellStyle name="xl198" xfId="441"/>
    <cellStyle name="xl199" xfId="442"/>
    <cellStyle name="xl200" xfId="443"/>
    <cellStyle name="xl201" xfId="444"/>
    <cellStyle name="xl202" xfId="445"/>
    <cellStyle name="xl203" xfId="446"/>
    <cellStyle name="xl204" xfId="447"/>
    <cellStyle name="xl21" xfId="448"/>
    <cellStyle name="xl21 2" xfId="449"/>
    <cellStyle name="xl21 3" xfId="450"/>
    <cellStyle name="xl21 4" xfId="451"/>
    <cellStyle name="xl21 5" xfId="452"/>
    <cellStyle name="xl22" xfId="453"/>
    <cellStyle name="xl22 2" xfId="454"/>
    <cellStyle name="xl22 3" xfId="455"/>
    <cellStyle name="xl22 4" xfId="456"/>
    <cellStyle name="xl22 5" xfId="457"/>
    <cellStyle name="xl23" xfId="458"/>
    <cellStyle name="xl23 2" xfId="459"/>
    <cellStyle name="xl23 3" xfId="460"/>
    <cellStyle name="xl23 4" xfId="461"/>
    <cellStyle name="xl23 5" xfId="462"/>
    <cellStyle name="xl24" xfId="463"/>
    <cellStyle name="xl24 2" xfId="464"/>
    <cellStyle name="xl24 3" xfId="465"/>
    <cellStyle name="xl24 4" xfId="466"/>
    <cellStyle name="xl24 5" xfId="467"/>
    <cellStyle name="xl25" xfId="468"/>
    <cellStyle name="xl25 2" xfId="469"/>
    <cellStyle name="xl25 3" xfId="470"/>
    <cellStyle name="xl25 4" xfId="471"/>
    <cellStyle name="xl25 5" xfId="472"/>
    <cellStyle name="xl26" xfId="473"/>
    <cellStyle name="xl26 2" xfId="474"/>
    <cellStyle name="xl26 3" xfId="475"/>
    <cellStyle name="xl26 4" xfId="476"/>
    <cellStyle name="xl26 5" xfId="477"/>
    <cellStyle name="xl27" xfId="478"/>
    <cellStyle name="xl27 2" xfId="479"/>
    <cellStyle name="xl27 3" xfId="480"/>
    <cellStyle name="xl27 4" xfId="481"/>
    <cellStyle name="xl27 5" xfId="482"/>
    <cellStyle name="xl28" xfId="483"/>
    <cellStyle name="xl28 2" xfId="484"/>
    <cellStyle name="xl28 3" xfId="485"/>
    <cellStyle name="xl28 4" xfId="486"/>
    <cellStyle name="xl28 5" xfId="487"/>
    <cellStyle name="xl29" xfId="488"/>
    <cellStyle name="xl29 2" xfId="489"/>
    <cellStyle name="xl29 3" xfId="490"/>
    <cellStyle name="xl29 4" xfId="491"/>
    <cellStyle name="xl29 5" xfId="492"/>
    <cellStyle name="xl30" xfId="493"/>
    <cellStyle name="xl30 2" xfId="494"/>
    <cellStyle name="xl30 3" xfId="495"/>
    <cellStyle name="xl30 4" xfId="496"/>
    <cellStyle name="xl30 5" xfId="497"/>
    <cellStyle name="xl31" xfId="498"/>
    <cellStyle name="xl31 2" xfId="499"/>
    <cellStyle name="xl31 3" xfId="500"/>
    <cellStyle name="xl31 4" xfId="501"/>
    <cellStyle name="xl31 5" xfId="502"/>
    <cellStyle name="xl32" xfId="503"/>
    <cellStyle name="xl32 2" xfId="504"/>
    <cellStyle name="xl32 3" xfId="505"/>
    <cellStyle name="xl32 4" xfId="506"/>
    <cellStyle name="xl32 5" xfId="507"/>
    <cellStyle name="xl33" xfId="508"/>
    <cellStyle name="xl33 2" xfId="509"/>
    <cellStyle name="xl33 3" xfId="510"/>
    <cellStyle name="xl33 4" xfId="511"/>
    <cellStyle name="xl33 5" xfId="512"/>
    <cellStyle name="xl34" xfId="513"/>
    <cellStyle name="xl34 2" xfId="514"/>
    <cellStyle name="xl34 3" xfId="515"/>
    <cellStyle name="xl34 4" xfId="516"/>
    <cellStyle name="xl34 5" xfId="517"/>
    <cellStyle name="xl35" xfId="518"/>
    <cellStyle name="xl35 2" xfId="519"/>
    <cellStyle name="xl35 3" xfId="520"/>
    <cellStyle name="xl35 4" xfId="521"/>
    <cellStyle name="xl35 5" xfId="522"/>
    <cellStyle name="xl36" xfId="523"/>
    <cellStyle name="xl36 2" xfId="524"/>
    <cellStyle name="xl36 3" xfId="525"/>
    <cellStyle name="xl36 4" xfId="526"/>
    <cellStyle name="xl36 5" xfId="527"/>
    <cellStyle name="xl37" xfId="528"/>
    <cellStyle name="xl37 2" xfId="529"/>
    <cellStyle name="xl37 3" xfId="530"/>
    <cellStyle name="xl37 4" xfId="531"/>
    <cellStyle name="xl37 5" xfId="532"/>
    <cellStyle name="xl38" xfId="533"/>
    <cellStyle name="xl38 2" xfId="534"/>
    <cellStyle name="xl38 3" xfId="535"/>
    <cellStyle name="xl38 4" xfId="536"/>
    <cellStyle name="xl38 5" xfId="537"/>
    <cellStyle name="xl39" xfId="538"/>
    <cellStyle name="xl39 2" xfId="539"/>
    <cellStyle name="xl39 3" xfId="540"/>
    <cellStyle name="xl39 4" xfId="541"/>
    <cellStyle name="xl39 5" xfId="542"/>
    <cellStyle name="xl40" xfId="543"/>
    <cellStyle name="xl40 2" xfId="544"/>
    <cellStyle name="xl40 3" xfId="545"/>
    <cellStyle name="xl40 4" xfId="546"/>
    <cellStyle name="xl40 5" xfId="547"/>
    <cellStyle name="xl41" xfId="548"/>
    <cellStyle name="xl41 2" xfId="549"/>
    <cellStyle name="xl41 3" xfId="550"/>
    <cellStyle name="xl41 4" xfId="551"/>
    <cellStyle name="xl41 5" xfId="552"/>
    <cellStyle name="xl42" xfId="553"/>
    <cellStyle name="xl42 2" xfId="554"/>
    <cellStyle name="xl42 3" xfId="555"/>
    <cellStyle name="xl42 4" xfId="556"/>
    <cellStyle name="xl42 5" xfId="557"/>
    <cellStyle name="xl43" xfId="558"/>
    <cellStyle name="xl43 2" xfId="559"/>
    <cellStyle name="xl43 3" xfId="560"/>
    <cellStyle name="xl43 4" xfId="561"/>
    <cellStyle name="xl43 5" xfId="562"/>
    <cellStyle name="xl44" xfId="563"/>
    <cellStyle name="xl44 2" xfId="564"/>
    <cellStyle name="xl44 3" xfId="565"/>
    <cellStyle name="xl44 4" xfId="566"/>
    <cellStyle name="xl44 5" xfId="567"/>
    <cellStyle name="xl45" xfId="568"/>
    <cellStyle name="xl45 2" xfId="569"/>
    <cellStyle name="xl45 3" xfId="570"/>
    <cellStyle name="xl45 4" xfId="571"/>
    <cellStyle name="xl45 5" xfId="572"/>
    <cellStyle name="xl46" xfId="573"/>
    <cellStyle name="xl46 2" xfId="574"/>
    <cellStyle name="xl46 3" xfId="575"/>
    <cellStyle name="xl46 4" xfId="576"/>
    <cellStyle name="xl46 5" xfId="577"/>
    <cellStyle name="xl47" xfId="578"/>
    <cellStyle name="xl47 2" xfId="579"/>
    <cellStyle name="xl47 3" xfId="580"/>
    <cellStyle name="xl47 4" xfId="581"/>
    <cellStyle name="xl47 5" xfId="582"/>
    <cellStyle name="xl48" xfId="583"/>
    <cellStyle name="xl48 2" xfId="584"/>
    <cellStyle name="xl48 3" xfId="585"/>
    <cellStyle name="xl48 4" xfId="586"/>
    <cellStyle name="xl48 5" xfId="587"/>
    <cellStyle name="xl49" xfId="588"/>
    <cellStyle name="xl49 2" xfId="589"/>
    <cellStyle name="xl49 3" xfId="590"/>
    <cellStyle name="xl49 4" xfId="591"/>
    <cellStyle name="xl49 5" xfId="592"/>
    <cellStyle name="xl50" xfId="593"/>
    <cellStyle name="xl50 2" xfId="594"/>
    <cellStyle name="xl50 3" xfId="595"/>
    <cellStyle name="xl50 4" xfId="596"/>
    <cellStyle name="xl50 5" xfId="597"/>
    <cellStyle name="xl51" xfId="598"/>
    <cellStyle name="xl51 2" xfId="599"/>
    <cellStyle name="xl51 3" xfId="600"/>
    <cellStyle name="xl51 4" xfId="601"/>
    <cellStyle name="xl51 5" xfId="602"/>
    <cellStyle name="xl52" xfId="603"/>
    <cellStyle name="xl52 2" xfId="604"/>
    <cellStyle name="xl52 3" xfId="605"/>
    <cellStyle name="xl52 4" xfId="606"/>
    <cellStyle name="xl52 5" xfId="607"/>
    <cellStyle name="xl53" xfId="608"/>
    <cellStyle name="xl53 2" xfId="609"/>
    <cellStyle name="xl53 3" xfId="610"/>
    <cellStyle name="xl53 4" xfId="611"/>
    <cellStyle name="xl53 5" xfId="612"/>
    <cellStyle name="xl54" xfId="613"/>
    <cellStyle name="xl54 2" xfId="614"/>
    <cellStyle name="xl54 3" xfId="615"/>
    <cellStyle name="xl54 4" xfId="616"/>
    <cellStyle name="xl54 5" xfId="617"/>
    <cellStyle name="xl55" xfId="618"/>
    <cellStyle name="xl55 2" xfId="619"/>
    <cellStyle name="xl55 3" xfId="620"/>
    <cellStyle name="xl55 4" xfId="621"/>
    <cellStyle name="xl55 5" xfId="622"/>
    <cellStyle name="xl56" xfId="623"/>
    <cellStyle name="xl56 2" xfId="624"/>
    <cellStyle name="xl56 3" xfId="625"/>
    <cellStyle name="xl56 4" xfId="626"/>
    <cellStyle name="xl56 5" xfId="627"/>
    <cellStyle name="xl57" xfId="628"/>
    <cellStyle name="xl57 2" xfId="629"/>
    <cellStyle name="xl57 3" xfId="630"/>
    <cellStyle name="xl57 4" xfId="631"/>
    <cellStyle name="xl57 5" xfId="632"/>
    <cellStyle name="xl58" xfId="633"/>
    <cellStyle name="xl58 2" xfId="634"/>
    <cellStyle name="xl58 3" xfId="635"/>
    <cellStyle name="xl58 4" xfId="636"/>
    <cellStyle name="xl58 5" xfId="637"/>
    <cellStyle name="xl59" xfId="638"/>
    <cellStyle name="xl59 2" xfId="639"/>
    <cellStyle name="xl59 3" xfId="640"/>
    <cellStyle name="xl59 4" xfId="641"/>
    <cellStyle name="xl59 5" xfId="642"/>
    <cellStyle name="xl60" xfId="643"/>
    <cellStyle name="xl60 2" xfId="644"/>
    <cellStyle name="xl60 3" xfId="645"/>
    <cellStyle name="xl60 4" xfId="646"/>
    <cellStyle name="xl60 5" xfId="647"/>
    <cellStyle name="xl61" xfId="648"/>
    <cellStyle name="xl61 2" xfId="649"/>
    <cellStyle name="xl61 3" xfId="650"/>
    <cellStyle name="xl61 4" xfId="651"/>
    <cellStyle name="xl61 5" xfId="652"/>
    <cellStyle name="xl62" xfId="653"/>
    <cellStyle name="xl62 2" xfId="654"/>
    <cellStyle name="xl62 3" xfId="655"/>
    <cellStyle name="xl62 4" xfId="656"/>
    <cellStyle name="xl62 5" xfId="657"/>
    <cellStyle name="xl63" xfId="658"/>
    <cellStyle name="xl63 2" xfId="659"/>
    <cellStyle name="xl63 3" xfId="660"/>
    <cellStyle name="xl63 4" xfId="661"/>
    <cellStyle name="xl63 5" xfId="662"/>
    <cellStyle name="xl64" xfId="663"/>
    <cellStyle name="xl64 2" xfId="664"/>
    <cellStyle name="xl64 3" xfId="665"/>
    <cellStyle name="xl64 4" xfId="666"/>
    <cellStyle name="xl64 5" xfId="667"/>
    <cellStyle name="xl65" xfId="668"/>
    <cellStyle name="xl65 2" xfId="669"/>
    <cellStyle name="xl65 3" xfId="670"/>
    <cellStyle name="xl65 4" xfId="671"/>
    <cellStyle name="xl65 5" xfId="672"/>
    <cellStyle name="xl66" xfId="673"/>
    <cellStyle name="xl66 2" xfId="674"/>
    <cellStyle name="xl66 3" xfId="675"/>
    <cellStyle name="xl66 4" xfId="676"/>
    <cellStyle name="xl66 5" xfId="677"/>
    <cellStyle name="xl67" xfId="678"/>
    <cellStyle name="xl67 2" xfId="679"/>
    <cellStyle name="xl67 3" xfId="680"/>
    <cellStyle name="xl67 4" xfId="681"/>
    <cellStyle name="xl67 5" xfId="682"/>
    <cellStyle name="xl68" xfId="683"/>
    <cellStyle name="xl68 2" xfId="684"/>
    <cellStyle name="xl68 3" xfId="685"/>
    <cellStyle name="xl68 4" xfId="686"/>
    <cellStyle name="xl68 5" xfId="687"/>
    <cellStyle name="xl69" xfId="688"/>
    <cellStyle name="xl69 2" xfId="689"/>
    <cellStyle name="xl69 3" xfId="690"/>
    <cellStyle name="xl69 4" xfId="691"/>
    <cellStyle name="xl69 5" xfId="692"/>
    <cellStyle name="xl70" xfId="693"/>
    <cellStyle name="xl70 2" xfId="694"/>
    <cellStyle name="xl70 3" xfId="695"/>
    <cellStyle name="xl70 4" xfId="696"/>
    <cellStyle name="xl70 5" xfId="697"/>
    <cellStyle name="xl71" xfId="698"/>
    <cellStyle name="xl71 2" xfId="699"/>
    <cellStyle name="xl71 3" xfId="700"/>
    <cellStyle name="xl71 4" xfId="701"/>
    <cellStyle name="xl71 5" xfId="702"/>
    <cellStyle name="xl72" xfId="703"/>
    <cellStyle name="xl72 2" xfId="704"/>
    <cellStyle name="xl72 3" xfId="705"/>
    <cellStyle name="xl72 4" xfId="706"/>
    <cellStyle name="xl72 5" xfId="707"/>
    <cellStyle name="xl73" xfId="708"/>
    <cellStyle name="xl73 2" xfId="709"/>
    <cellStyle name="xl73 3" xfId="710"/>
    <cellStyle name="xl73 4" xfId="711"/>
    <cellStyle name="xl73 5" xfId="712"/>
    <cellStyle name="xl74" xfId="713"/>
    <cellStyle name="xl74 2" xfId="714"/>
    <cellStyle name="xl74 3" xfId="715"/>
    <cellStyle name="xl74 4" xfId="716"/>
    <cellStyle name="xl74 5" xfId="717"/>
    <cellStyle name="xl75" xfId="718"/>
    <cellStyle name="xl75 2" xfId="719"/>
    <cellStyle name="xl75 3" xfId="720"/>
    <cellStyle name="xl75 4" xfId="721"/>
    <cellStyle name="xl75 5" xfId="722"/>
    <cellStyle name="xl76" xfId="723"/>
    <cellStyle name="xl76 2" xfId="724"/>
    <cellStyle name="xl76 3" xfId="725"/>
    <cellStyle name="xl76 4" xfId="726"/>
    <cellStyle name="xl76 5" xfId="727"/>
    <cellStyle name="xl77" xfId="728"/>
    <cellStyle name="xl77 2" xfId="729"/>
    <cellStyle name="xl77 3" xfId="730"/>
    <cellStyle name="xl77 4" xfId="731"/>
    <cellStyle name="xl77 5" xfId="732"/>
    <cellStyle name="xl78" xfId="733"/>
    <cellStyle name="xl78 2" xfId="734"/>
    <cellStyle name="xl78 3" xfId="735"/>
    <cellStyle name="xl78 4" xfId="736"/>
    <cellStyle name="xl78 5" xfId="737"/>
    <cellStyle name="xl79" xfId="738"/>
    <cellStyle name="xl79 2" xfId="739"/>
    <cellStyle name="xl79 3" xfId="740"/>
    <cellStyle name="xl79 4" xfId="741"/>
    <cellStyle name="xl79 5" xfId="742"/>
    <cellStyle name="xl80" xfId="743"/>
    <cellStyle name="xl80 2" xfId="744"/>
    <cellStyle name="xl80 3" xfId="745"/>
    <cellStyle name="xl80 4" xfId="746"/>
    <cellStyle name="xl80 5" xfId="747"/>
    <cellStyle name="xl81" xfId="748"/>
    <cellStyle name="xl81 2" xfId="749"/>
    <cellStyle name="xl81 3" xfId="750"/>
    <cellStyle name="xl81 4" xfId="751"/>
    <cellStyle name="xl81 5" xfId="752"/>
    <cellStyle name="xl82" xfId="753"/>
    <cellStyle name="xl82 2" xfId="754"/>
    <cellStyle name="xl82 3" xfId="755"/>
    <cellStyle name="xl82 4" xfId="756"/>
    <cellStyle name="xl82 5" xfId="757"/>
    <cellStyle name="xl83" xfId="758"/>
    <cellStyle name="xl83 2" xfId="759"/>
    <cellStyle name="xl83 3" xfId="760"/>
    <cellStyle name="xl83 4" xfId="761"/>
    <cellStyle name="xl83 5" xfId="762"/>
    <cellStyle name="xl84" xfId="763"/>
    <cellStyle name="xl84 2" xfId="764"/>
    <cellStyle name="xl84 3" xfId="765"/>
    <cellStyle name="xl84 4" xfId="766"/>
    <cellStyle name="xl84 5" xfId="767"/>
    <cellStyle name="xl85" xfId="768"/>
    <cellStyle name="xl85 2" xfId="769"/>
    <cellStyle name="xl85 3" xfId="770"/>
    <cellStyle name="xl85 4" xfId="771"/>
    <cellStyle name="xl85 5" xfId="772"/>
    <cellStyle name="xl86" xfId="773"/>
    <cellStyle name="xl86 2" xfId="774"/>
    <cellStyle name="xl86 3" xfId="775"/>
    <cellStyle name="xl86 4" xfId="776"/>
    <cellStyle name="xl86 5" xfId="777"/>
    <cellStyle name="xl87" xfId="778"/>
    <cellStyle name="xl87 2" xfId="779"/>
    <cellStyle name="xl87 3" xfId="780"/>
    <cellStyle name="xl87 4" xfId="781"/>
    <cellStyle name="xl87 5" xfId="782"/>
    <cellStyle name="xl88" xfId="783"/>
    <cellStyle name="xl88 2" xfId="784"/>
    <cellStyle name="xl88 3" xfId="785"/>
    <cellStyle name="xl88 4" xfId="786"/>
    <cellStyle name="xl88 5" xfId="787"/>
    <cellStyle name="xl89" xfId="788"/>
    <cellStyle name="xl89 2" xfId="789"/>
    <cellStyle name="xl89 3" xfId="790"/>
    <cellStyle name="xl89 4" xfId="791"/>
    <cellStyle name="xl89 5" xfId="792"/>
    <cellStyle name="xl90" xfId="793"/>
    <cellStyle name="xl90 2" xfId="794"/>
    <cellStyle name="xl90 3" xfId="795"/>
    <cellStyle name="xl90 4" xfId="796"/>
    <cellStyle name="xl90 5" xfId="797"/>
    <cellStyle name="xl91" xfId="798"/>
    <cellStyle name="xl91 2" xfId="799"/>
    <cellStyle name="xl91 3" xfId="800"/>
    <cellStyle name="xl91 4" xfId="801"/>
    <cellStyle name="xl91 5" xfId="802"/>
    <cellStyle name="xl92" xfId="803"/>
    <cellStyle name="xl92 2" xfId="804"/>
    <cellStyle name="xl92 3" xfId="805"/>
    <cellStyle name="xl92 4" xfId="806"/>
    <cellStyle name="xl92 5" xfId="807"/>
    <cellStyle name="xl93" xfId="808"/>
    <cellStyle name="xl93 2" xfId="809"/>
    <cellStyle name="xl93 3" xfId="810"/>
    <cellStyle name="xl93 4" xfId="811"/>
    <cellStyle name="xl93 5" xfId="812"/>
    <cellStyle name="xl94" xfId="813"/>
    <cellStyle name="xl94 2" xfId="814"/>
    <cellStyle name="xl94 3" xfId="815"/>
    <cellStyle name="xl94 4" xfId="816"/>
    <cellStyle name="xl94 5" xfId="817"/>
    <cellStyle name="xl95" xfId="818"/>
    <cellStyle name="xl95 2" xfId="819"/>
    <cellStyle name="xl95 3" xfId="820"/>
    <cellStyle name="xl95 4" xfId="821"/>
    <cellStyle name="xl95 5" xfId="822"/>
    <cellStyle name="xl96" xfId="823"/>
    <cellStyle name="xl96 2" xfId="824"/>
    <cellStyle name="xl96 3" xfId="825"/>
    <cellStyle name="xl96 4" xfId="826"/>
    <cellStyle name="xl96 5" xfId="827"/>
    <cellStyle name="xl97" xfId="828"/>
    <cellStyle name="xl97 2" xfId="829"/>
    <cellStyle name="xl97 3" xfId="830"/>
    <cellStyle name="xl97 4" xfId="831"/>
    <cellStyle name="xl97 5" xfId="832"/>
    <cellStyle name="xl98" xfId="833"/>
    <cellStyle name="xl98 2" xfId="834"/>
    <cellStyle name="xl98 3" xfId="835"/>
    <cellStyle name="xl98 4" xfId="836"/>
    <cellStyle name="xl98 5" xfId="837"/>
    <cellStyle name="xl99" xfId="838"/>
    <cellStyle name="xl99 2" xfId="839"/>
    <cellStyle name="xl99 3" xfId="840"/>
    <cellStyle name="xl99 4" xfId="841"/>
    <cellStyle name="xl99 5" xfId="842"/>
    <cellStyle name="Акцент1" xfId="843"/>
    <cellStyle name="Акцент2" xfId="844"/>
    <cellStyle name="Акцент3" xfId="845"/>
    <cellStyle name="Акцент4" xfId="846"/>
    <cellStyle name="Акцент5" xfId="847"/>
    <cellStyle name="Акцент6" xfId="848"/>
    <cellStyle name="Ввод " xfId="849"/>
    <cellStyle name="Вывод" xfId="850"/>
    <cellStyle name="Вычисление" xfId="851"/>
    <cellStyle name="Currency" xfId="852"/>
    <cellStyle name="Currency [0]" xfId="853"/>
    <cellStyle name="Денежный 2" xfId="854"/>
    <cellStyle name="Заголовок 1" xfId="855"/>
    <cellStyle name="Заголовок 2" xfId="856"/>
    <cellStyle name="Заголовок 3" xfId="857"/>
    <cellStyle name="Заголовок 4" xfId="858"/>
    <cellStyle name="Итог" xfId="859"/>
    <cellStyle name="Контрольная ячейка" xfId="860"/>
    <cellStyle name="Название" xfId="861"/>
    <cellStyle name="Нейтральный" xfId="862"/>
    <cellStyle name="Обычный 2" xfId="863"/>
    <cellStyle name="Обычный 3" xfId="864"/>
    <cellStyle name="Плохой" xfId="865"/>
    <cellStyle name="Пояснение" xfId="866"/>
    <cellStyle name="Примечание" xfId="867"/>
    <cellStyle name="Percent" xfId="868"/>
    <cellStyle name="Связанная ячейка" xfId="869"/>
    <cellStyle name="Текст предупреждения" xfId="870"/>
    <cellStyle name="Comma" xfId="871"/>
    <cellStyle name="Comma [0]" xfId="872"/>
    <cellStyle name="Хороший" xfId="8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1%20&#1075;.%20(&#1084;&#1077;&#1089;.)\&#1080;&#1102;&#1083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2%20&#1075;.%20(&#1084;&#1077;&#1089;.)\&#1080;&#110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tabSelected="1" zoomScalePageLayoutView="0" workbookViewId="0" topLeftCell="A1">
      <pane xSplit="2" ySplit="6" topLeftCell="C6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2" sqref="F62"/>
    </sheetView>
  </sheetViews>
  <sheetFormatPr defaultColWidth="9.140625" defaultRowHeight="12.75"/>
  <cols>
    <col min="1" max="1" width="24.00390625" style="1" customWidth="1"/>
    <col min="2" max="2" width="51.57421875" style="1" customWidth="1"/>
    <col min="3" max="4" width="14.28125" style="1" customWidth="1"/>
    <col min="5" max="5" width="12.28125" style="1" customWidth="1"/>
    <col min="6" max="6" width="8.28125" style="1" customWidth="1"/>
    <col min="7" max="7" width="13.00390625" style="1" customWidth="1"/>
    <col min="8" max="8" width="13.57421875" style="1" customWidth="1"/>
    <col min="9" max="9" width="6.8515625" style="1" customWidth="1"/>
    <col min="10" max="16384" width="9.140625" style="1" customWidth="1"/>
  </cols>
  <sheetData>
    <row r="1" spans="1:9" ht="24.75" customHeight="1">
      <c r="A1" s="129" t="s">
        <v>351</v>
      </c>
      <c r="B1" s="130"/>
      <c r="C1" s="130"/>
      <c r="D1" s="130"/>
      <c r="E1" s="130"/>
      <c r="F1" s="130"/>
      <c r="G1" s="130"/>
      <c r="H1" s="130"/>
      <c r="I1" s="130"/>
    </row>
    <row r="2" spans="1:9" ht="18.75" customHeight="1">
      <c r="A2" s="129" t="s">
        <v>379</v>
      </c>
      <c r="B2" s="131"/>
      <c r="C2" s="131"/>
      <c r="D2" s="131"/>
      <c r="E2" s="131"/>
      <c r="F2" s="131"/>
      <c r="G2" s="131"/>
      <c r="H2" s="131"/>
      <c r="I2" s="131"/>
    </row>
    <row r="3" spans="1:9" ht="18.75" customHeight="1">
      <c r="A3" s="142" t="s">
        <v>296</v>
      </c>
      <c r="B3" s="143"/>
      <c r="C3" s="143"/>
      <c r="D3" s="143"/>
      <c r="E3" s="143"/>
      <c r="F3" s="143"/>
      <c r="G3" s="143"/>
      <c r="H3" s="143"/>
      <c r="I3" s="143"/>
    </row>
    <row r="4" ht="15.75" customHeight="1">
      <c r="I4" s="2" t="s">
        <v>2</v>
      </c>
    </row>
    <row r="5" spans="1:9" ht="45" customHeight="1">
      <c r="A5" s="132" t="s">
        <v>3</v>
      </c>
      <c r="B5" s="132" t="s">
        <v>4</v>
      </c>
      <c r="C5" s="137" t="s">
        <v>0</v>
      </c>
      <c r="D5" s="137" t="s">
        <v>177</v>
      </c>
      <c r="E5" s="137" t="s">
        <v>1</v>
      </c>
      <c r="F5" s="140" t="s">
        <v>178</v>
      </c>
      <c r="G5" s="134" t="s">
        <v>376</v>
      </c>
      <c r="H5" s="135"/>
      <c r="I5" s="136"/>
    </row>
    <row r="6" spans="1:9" ht="45.75" customHeight="1">
      <c r="A6" s="133"/>
      <c r="B6" s="133"/>
      <c r="C6" s="138"/>
      <c r="D6" s="139"/>
      <c r="E6" s="139"/>
      <c r="F6" s="141"/>
      <c r="G6" s="58" t="s">
        <v>1</v>
      </c>
      <c r="H6" s="58" t="s">
        <v>179</v>
      </c>
      <c r="I6" s="58" t="s">
        <v>180</v>
      </c>
    </row>
    <row r="7" spans="1:9" ht="12.75" customHeight="1">
      <c r="A7" s="3" t="s">
        <v>5</v>
      </c>
      <c r="B7" s="4" t="s">
        <v>6</v>
      </c>
      <c r="C7" s="5">
        <f>SUM(C9,C15,C21,C30,C33,C38,C54,C74,C68,C78,C91,C108)</f>
        <v>40128822.2</v>
      </c>
      <c r="D7" s="5">
        <f>SUM(D9,D15,D21,D30,D33,D38,D54,D74,D68,D78,D91,D108)</f>
        <v>41869322.2</v>
      </c>
      <c r="E7" s="5">
        <f>SUM(E9,E15,E21,E30,E33,E38,E54,E74,E68,E78,E91,E108)</f>
        <v>32487534.839999996</v>
      </c>
      <c r="F7" s="60">
        <f aca="true" t="shared" si="0" ref="F7:F23">SUM(E7/D7)*100</f>
        <v>77.59269348764379</v>
      </c>
      <c r="G7" s="5">
        <f>SUM(G9,G15,G21,G30,G33,G38,G54,G74,G68,G78,G91,G108)</f>
        <v>28597045.209999997</v>
      </c>
      <c r="H7" s="5">
        <f>SUM(H9,H15,H21,H30,H33,H38,H54,H74,H68,H78,H91,H108)</f>
        <v>2514786.079999999</v>
      </c>
      <c r="I7" s="60">
        <f aca="true" t="shared" si="1" ref="I7:I23">SUM(E7/G7)*100</f>
        <v>113.60451613595221</v>
      </c>
    </row>
    <row r="8" spans="1:9" ht="12.75">
      <c r="A8" s="6"/>
      <c r="B8" s="7" t="s">
        <v>7</v>
      </c>
      <c r="C8" s="8">
        <f>SUM(C9+C15+C21+C30+C33+C38)</f>
        <v>32760864.2</v>
      </c>
      <c r="D8" s="8">
        <f>SUM(D9+D15+D21+D30+D33+D38)</f>
        <v>32760864.2</v>
      </c>
      <c r="E8" s="8">
        <f>SUM(E9+E15+E21+E30+E33+E38)</f>
        <v>25537467.319999997</v>
      </c>
      <c r="F8" s="86">
        <f t="shared" si="0"/>
        <v>77.95114061734671</v>
      </c>
      <c r="G8" s="8">
        <f>SUM(G9+G15+G21+G30+G33+G38)</f>
        <v>23896014.1</v>
      </c>
      <c r="H8" s="8">
        <f>SUM(H9+H15+H21+H30+H33+H38)</f>
        <v>1641453.2199999988</v>
      </c>
      <c r="I8" s="86">
        <f t="shared" si="1"/>
        <v>106.86915070074383</v>
      </c>
    </row>
    <row r="9" spans="1:9" ht="12.75">
      <c r="A9" s="3" t="s">
        <v>8</v>
      </c>
      <c r="B9" s="4" t="s">
        <v>9</v>
      </c>
      <c r="C9" s="5">
        <f aca="true" t="shared" si="2" ref="C9:H9">SUM(C10)</f>
        <v>22893600</v>
      </c>
      <c r="D9" s="5">
        <f t="shared" si="2"/>
        <v>22893600</v>
      </c>
      <c r="E9" s="5">
        <f t="shared" si="2"/>
        <v>18293073.31</v>
      </c>
      <c r="F9" s="60">
        <f t="shared" si="0"/>
        <v>79.90474765873431</v>
      </c>
      <c r="G9" s="5">
        <f t="shared" si="2"/>
        <v>16837492.84</v>
      </c>
      <c r="H9" s="5">
        <f t="shared" si="2"/>
        <v>1455580.4699999988</v>
      </c>
      <c r="I9" s="60">
        <f t="shared" si="1"/>
        <v>108.64487654920956</v>
      </c>
    </row>
    <row r="10" spans="1:9" ht="12.75">
      <c r="A10" s="9" t="s">
        <v>10</v>
      </c>
      <c r="B10" s="10" t="s">
        <v>11</v>
      </c>
      <c r="C10" s="11">
        <f>SUM(C11:C14)</f>
        <v>22893600</v>
      </c>
      <c r="D10" s="11">
        <f>SUM(D11:D14)</f>
        <v>22893600</v>
      </c>
      <c r="E10" s="11">
        <f>SUM(E11:E14)</f>
        <v>18293073.31</v>
      </c>
      <c r="F10" s="61">
        <f t="shared" si="0"/>
        <v>79.90474765873431</v>
      </c>
      <c r="G10" s="11">
        <f>SUM(G11:G14)</f>
        <v>16837492.84</v>
      </c>
      <c r="H10" s="11">
        <f>SUM(H11:H14)</f>
        <v>1455580.4699999988</v>
      </c>
      <c r="I10" s="61">
        <f t="shared" si="1"/>
        <v>108.64487654920956</v>
      </c>
    </row>
    <row r="11" spans="1:9" ht="55.5" customHeight="1">
      <c r="A11" s="23" t="s">
        <v>12</v>
      </c>
      <c r="B11" s="24" t="s">
        <v>13</v>
      </c>
      <c r="C11" s="25">
        <v>22118000</v>
      </c>
      <c r="D11" s="25">
        <v>22118000</v>
      </c>
      <c r="E11" s="25">
        <v>18128316.99</v>
      </c>
      <c r="F11" s="75">
        <f t="shared" si="0"/>
        <v>81.96182742562618</v>
      </c>
      <c r="G11" s="25">
        <v>16099256.77</v>
      </c>
      <c r="H11" s="25">
        <f>SUM(E11-G11)</f>
        <v>2029060.2199999988</v>
      </c>
      <c r="I11" s="75">
        <f t="shared" si="1"/>
        <v>112.60344032639465</v>
      </c>
    </row>
    <row r="12" spans="1:9" ht="82.5" customHeight="1">
      <c r="A12" s="23" t="s">
        <v>14</v>
      </c>
      <c r="B12" s="24" t="s">
        <v>15</v>
      </c>
      <c r="C12" s="25">
        <v>635000</v>
      </c>
      <c r="D12" s="25">
        <v>635000</v>
      </c>
      <c r="E12" s="25">
        <v>209</v>
      </c>
      <c r="F12" s="75">
        <f t="shared" si="0"/>
        <v>0.032913385826771654</v>
      </c>
      <c r="G12" s="25">
        <v>636326.88</v>
      </c>
      <c r="H12" s="25">
        <f>SUM(E12-G12)</f>
        <v>-636117.88</v>
      </c>
      <c r="I12" s="75">
        <f t="shared" si="1"/>
        <v>0.03284475425586297</v>
      </c>
    </row>
    <row r="13" spans="1:9" ht="33.75">
      <c r="A13" s="23" t="s">
        <v>16</v>
      </c>
      <c r="B13" s="24" t="s">
        <v>17</v>
      </c>
      <c r="C13" s="25">
        <v>33600</v>
      </c>
      <c r="D13" s="25">
        <v>33600</v>
      </c>
      <c r="E13" s="25">
        <v>106408.9</v>
      </c>
      <c r="F13" s="75">
        <f t="shared" si="0"/>
        <v>316.69315476190474</v>
      </c>
      <c r="G13" s="25">
        <v>52748.19</v>
      </c>
      <c r="H13" s="25">
        <f>SUM(E13-G13)</f>
        <v>53660.70999999999</v>
      </c>
      <c r="I13" s="75">
        <f t="shared" si="1"/>
        <v>201.72995509419374</v>
      </c>
    </row>
    <row r="14" spans="1:9" ht="65.25" customHeight="1">
      <c r="A14" s="23" t="s">
        <v>18</v>
      </c>
      <c r="B14" s="24" t="s">
        <v>19</v>
      </c>
      <c r="C14" s="25">
        <v>107000</v>
      </c>
      <c r="D14" s="25">
        <v>107000</v>
      </c>
      <c r="E14" s="25">
        <v>58138.42</v>
      </c>
      <c r="F14" s="75">
        <f t="shared" si="0"/>
        <v>54.33497196261682</v>
      </c>
      <c r="G14" s="25">
        <v>49161</v>
      </c>
      <c r="H14" s="25">
        <f>SUM(E14-G14)</f>
        <v>8977.419999999998</v>
      </c>
      <c r="I14" s="75">
        <f t="shared" si="1"/>
        <v>118.26126401008929</v>
      </c>
    </row>
    <row r="15" spans="1:9" ht="36.75" customHeight="1">
      <c r="A15" s="15" t="s">
        <v>20</v>
      </c>
      <c r="B15" s="16" t="s">
        <v>21</v>
      </c>
      <c r="C15" s="17">
        <f aca="true" t="shared" si="3" ref="C15:H15">SUM(C16)</f>
        <v>6032264.2</v>
      </c>
      <c r="D15" s="17">
        <f t="shared" si="3"/>
        <v>6032264.2</v>
      </c>
      <c r="E15" s="17">
        <f t="shared" si="3"/>
        <v>4770152.76</v>
      </c>
      <c r="F15" s="60">
        <f t="shared" si="0"/>
        <v>79.07731826467415</v>
      </c>
      <c r="G15" s="17">
        <f t="shared" si="3"/>
        <v>4430719.390000001</v>
      </c>
      <c r="H15" s="17">
        <f t="shared" si="3"/>
        <v>339433.37</v>
      </c>
      <c r="I15" s="60">
        <f t="shared" si="1"/>
        <v>107.66090876271899</v>
      </c>
    </row>
    <row r="16" spans="1:9" ht="24">
      <c r="A16" s="18" t="s">
        <v>22</v>
      </c>
      <c r="B16" s="19" t="s">
        <v>23</v>
      </c>
      <c r="C16" s="119">
        <f>SUM(C17:C20)</f>
        <v>6032264.2</v>
      </c>
      <c r="D16" s="119">
        <f>SUM(D17:D20)</f>
        <v>6032264.2</v>
      </c>
      <c r="E16" s="119">
        <f>SUM(E17:E20)</f>
        <v>4770152.76</v>
      </c>
      <c r="F16" s="65">
        <f t="shared" si="0"/>
        <v>79.07731826467415</v>
      </c>
      <c r="G16" s="119">
        <f>SUM(G17:G20)</f>
        <v>4430719.390000001</v>
      </c>
      <c r="H16" s="119">
        <f>SUM(H17:H20)</f>
        <v>339433.37</v>
      </c>
      <c r="I16" s="65">
        <f t="shared" si="1"/>
        <v>107.66090876271899</v>
      </c>
    </row>
    <row r="17" spans="1:9" ht="51.75" customHeight="1">
      <c r="A17" s="23" t="s">
        <v>24</v>
      </c>
      <c r="B17" s="24" t="s">
        <v>25</v>
      </c>
      <c r="C17" s="25">
        <v>2250114.64</v>
      </c>
      <c r="D17" s="25">
        <v>2250114.64</v>
      </c>
      <c r="E17" s="25">
        <v>2077306.95</v>
      </c>
      <c r="F17" s="75">
        <f t="shared" si="0"/>
        <v>92.32004952423223</v>
      </c>
      <c r="G17" s="25">
        <v>1791606.42</v>
      </c>
      <c r="H17" s="25">
        <f>SUM(E17-G17)</f>
        <v>285700.53</v>
      </c>
      <c r="I17" s="75">
        <f t="shared" si="1"/>
        <v>115.94661231455066</v>
      </c>
    </row>
    <row r="18" spans="1:9" ht="59.25" customHeight="1">
      <c r="A18" s="23" t="s">
        <v>26</v>
      </c>
      <c r="B18" s="24" t="s">
        <v>27</v>
      </c>
      <c r="C18" s="25">
        <v>17268.86</v>
      </c>
      <c r="D18" s="25">
        <v>17268.86</v>
      </c>
      <c r="E18" s="25">
        <v>18841.58</v>
      </c>
      <c r="F18" s="75">
        <f t="shared" si="0"/>
        <v>109.10726012023957</v>
      </c>
      <c r="G18" s="25">
        <v>19006.9</v>
      </c>
      <c r="H18" s="25">
        <f>SUM(E18-G18)</f>
        <v>-165.3199999999997</v>
      </c>
      <c r="I18" s="75">
        <f t="shared" si="1"/>
        <v>99.13021060772667</v>
      </c>
    </row>
    <row r="19" spans="1:9" ht="56.25">
      <c r="A19" s="23" t="s">
        <v>28</v>
      </c>
      <c r="B19" s="24" t="s">
        <v>29</v>
      </c>
      <c r="C19" s="25">
        <v>4112843.09</v>
      </c>
      <c r="D19" s="25">
        <v>4112843.09</v>
      </c>
      <c r="E19" s="25">
        <v>3139313.02</v>
      </c>
      <c r="F19" s="75">
        <f t="shared" si="0"/>
        <v>76.32951102931574</v>
      </c>
      <c r="G19" s="25">
        <v>2990872.58</v>
      </c>
      <c r="H19" s="25">
        <f>SUM(E19-G19)</f>
        <v>148440.43999999994</v>
      </c>
      <c r="I19" s="75">
        <f t="shared" si="1"/>
        <v>104.96311481112981</v>
      </c>
    </row>
    <row r="20" spans="1:9" ht="56.25">
      <c r="A20" s="23" t="s">
        <v>30</v>
      </c>
      <c r="B20" s="24" t="s">
        <v>31</v>
      </c>
      <c r="C20" s="25">
        <v>-347962.39</v>
      </c>
      <c r="D20" s="25">
        <v>-347962.39</v>
      </c>
      <c r="E20" s="25">
        <v>-465308.79</v>
      </c>
      <c r="F20" s="75">
        <f t="shared" si="0"/>
        <v>133.72387458311226</v>
      </c>
      <c r="G20" s="25">
        <v>-370766.51</v>
      </c>
      <c r="H20" s="25">
        <f>SUM(E20-G20)</f>
        <v>-94542.27999999997</v>
      </c>
      <c r="I20" s="75">
        <f t="shared" si="1"/>
        <v>125.49914230387205</v>
      </c>
    </row>
    <row r="21" spans="1:9" ht="12.75">
      <c r="A21" s="3" t="s">
        <v>32</v>
      </c>
      <c r="B21" s="20" t="s">
        <v>33</v>
      </c>
      <c r="C21" s="5">
        <f>SUM(C22,C25,C28)</f>
        <v>2985000</v>
      </c>
      <c r="D21" s="5">
        <f>SUM(D22,D25,D28)</f>
        <v>2985000</v>
      </c>
      <c r="E21" s="5">
        <f>SUM(E22,E25,E28)</f>
        <v>1880028.3599999999</v>
      </c>
      <c r="F21" s="60">
        <f t="shared" si="0"/>
        <v>62.98252462311558</v>
      </c>
      <c r="G21" s="5">
        <f>SUM(G22,G25,G28)</f>
        <v>2122278.1399999997</v>
      </c>
      <c r="H21" s="5">
        <f>SUM(H22,H25,H28)</f>
        <v>-242249.77999999997</v>
      </c>
      <c r="I21" s="60">
        <f t="shared" si="1"/>
        <v>88.58538966056543</v>
      </c>
    </row>
    <row r="22" spans="1:9" ht="16.5" customHeight="1">
      <c r="A22" s="21" t="s">
        <v>34</v>
      </c>
      <c r="B22" s="88" t="s">
        <v>35</v>
      </c>
      <c r="C22" s="11">
        <f>SUM(C23:C24)</f>
        <v>2600000</v>
      </c>
      <c r="D22" s="11">
        <f>SUM(D23:D24)</f>
        <v>2600000</v>
      </c>
      <c r="E22" s="11">
        <f>SUM(E23:E24)</f>
        <v>1583553.95</v>
      </c>
      <c r="F22" s="64">
        <f t="shared" si="0"/>
        <v>60.90592115384615</v>
      </c>
      <c r="G22" s="11">
        <f>SUM(G23:G24)</f>
        <v>1788346.39</v>
      </c>
      <c r="H22" s="11">
        <f>SUM(H23:H24)</f>
        <v>-204792.43999999994</v>
      </c>
      <c r="I22" s="64">
        <f t="shared" si="1"/>
        <v>88.54850261978609</v>
      </c>
    </row>
    <row r="23" spans="1:10" ht="15" customHeight="1">
      <c r="A23" s="23" t="s">
        <v>36</v>
      </c>
      <c r="B23" s="89" t="s">
        <v>37</v>
      </c>
      <c r="C23" s="25">
        <v>2600000</v>
      </c>
      <c r="D23" s="25">
        <v>2600000</v>
      </c>
      <c r="E23" s="25">
        <v>1583553.95</v>
      </c>
      <c r="F23" s="75">
        <f t="shared" si="0"/>
        <v>60.90592115384615</v>
      </c>
      <c r="G23" s="25">
        <v>1788346.39</v>
      </c>
      <c r="H23" s="25">
        <f>SUM(E23-G23)</f>
        <v>-204792.43999999994</v>
      </c>
      <c r="I23" s="75">
        <f t="shared" si="1"/>
        <v>88.54850261978609</v>
      </c>
      <c r="J23" s="121"/>
    </row>
    <row r="24" spans="1:9" ht="24" customHeight="1">
      <c r="A24" s="87" t="s">
        <v>210</v>
      </c>
      <c r="B24" s="90" t="s">
        <v>211</v>
      </c>
      <c r="C24" s="25">
        <v>0</v>
      </c>
      <c r="D24" s="25">
        <v>0</v>
      </c>
      <c r="E24" s="25">
        <v>0</v>
      </c>
      <c r="F24" s="70"/>
      <c r="G24" s="25">
        <v>0</v>
      </c>
      <c r="H24" s="25">
        <f>SUM(E24-G24)</f>
        <v>0</v>
      </c>
      <c r="I24" s="61"/>
    </row>
    <row r="25" spans="1:9" ht="12.75">
      <c r="A25" s="21" t="s">
        <v>38</v>
      </c>
      <c r="B25" s="10" t="s">
        <v>39</v>
      </c>
      <c r="C25" s="11">
        <f>SUM(C26:C27)</f>
        <v>385000</v>
      </c>
      <c r="D25" s="11">
        <f>SUM(D26:D27)</f>
        <v>385000</v>
      </c>
      <c r="E25" s="11">
        <f>SUM(E26:E27)</f>
        <v>255747.24</v>
      </c>
      <c r="F25" s="64">
        <f>SUM(E25/D25)*100</f>
        <v>66.42785454545455</v>
      </c>
      <c r="G25" s="11">
        <f>SUM(G26:G27)</f>
        <v>333931.75</v>
      </c>
      <c r="H25" s="25">
        <f>SUM(E25-G25)</f>
        <v>-78184.51000000001</v>
      </c>
      <c r="I25" s="64">
        <f>SUM(E25/G25)*100</f>
        <v>76.5866797631552</v>
      </c>
    </row>
    <row r="26" spans="1:10" ht="12.75">
      <c r="A26" s="23" t="s">
        <v>40</v>
      </c>
      <c r="B26" s="24" t="s">
        <v>39</v>
      </c>
      <c r="C26" s="25">
        <v>385000</v>
      </c>
      <c r="D26" s="25">
        <v>385000</v>
      </c>
      <c r="E26" s="25">
        <v>255747.24</v>
      </c>
      <c r="F26" s="75">
        <f>SUM(E26/D26)*100</f>
        <v>66.42785454545455</v>
      </c>
      <c r="G26" s="25">
        <v>333931.75</v>
      </c>
      <c r="H26" s="25">
        <f>SUM(E26-G26)</f>
        <v>-78184.51000000001</v>
      </c>
      <c r="I26" s="75">
        <f>SUM(E26/G26)*100</f>
        <v>76.5866797631552</v>
      </c>
      <c r="J26" s="121"/>
    </row>
    <row r="27" spans="1:10" ht="22.5">
      <c r="A27" s="23" t="s">
        <v>341</v>
      </c>
      <c r="B27" s="24" t="s">
        <v>342</v>
      </c>
      <c r="C27" s="25">
        <v>0</v>
      </c>
      <c r="D27" s="25">
        <v>0</v>
      </c>
      <c r="E27" s="25">
        <v>0</v>
      </c>
      <c r="F27" s="75"/>
      <c r="G27" s="25">
        <v>0</v>
      </c>
      <c r="H27" s="25">
        <f>SUM(E27-G27)</f>
        <v>0</v>
      </c>
      <c r="I27" s="75"/>
      <c r="J27" s="121"/>
    </row>
    <row r="28" spans="1:10" ht="24">
      <c r="A28" s="21" t="s">
        <v>331</v>
      </c>
      <c r="B28" s="10" t="s">
        <v>333</v>
      </c>
      <c r="C28" s="11">
        <f aca="true" t="shared" si="4" ref="C28:H28">C29</f>
        <v>0</v>
      </c>
      <c r="D28" s="11">
        <f t="shared" si="4"/>
        <v>0</v>
      </c>
      <c r="E28" s="11">
        <f t="shared" si="4"/>
        <v>40727.17</v>
      </c>
      <c r="F28" s="11"/>
      <c r="G28" s="11">
        <f t="shared" si="4"/>
        <v>0</v>
      </c>
      <c r="H28" s="11">
        <f t="shared" si="4"/>
        <v>40727.17</v>
      </c>
      <c r="I28" s="11"/>
      <c r="J28" s="121"/>
    </row>
    <row r="29" spans="1:10" ht="33.75">
      <c r="A29" s="29" t="s">
        <v>332</v>
      </c>
      <c r="B29" s="24" t="s">
        <v>334</v>
      </c>
      <c r="C29" s="25">
        <v>0</v>
      </c>
      <c r="D29" s="25">
        <v>0</v>
      </c>
      <c r="E29" s="25">
        <v>40727.17</v>
      </c>
      <c r="F29" s="75"/>
      <c r="G29" s="25">
        <v>0</v>
      </c>
      <c r="H29" s="25">
        <f>SUM(E29-G29)</f>
        <v>40727.17</v>
      </c>
      <c r="I29" s="75"/>
      <c r="J29" s="121"/>
    </row>
    <row r="30" spans="1:9" ht="16.5" customHeight="1">
      <c r="A30" s="66" t="s">
        <v>186</v>
      </c>
      <c r="B30" s="67" t="s">
        <v>181</v>
      </c>
      <c r="C30" s="5">
        <f aca="true" t="shared" si="5" ref="C30:E31">SUM(C31)</f>
        <v>0</v>
      </c>
      <c r="D30" s="5">
        <f t="shared" si="5"/>
        <v>0</v>
      </c>
      <c r="E30" s="5">
        <f t="shared" si="5"/>
        <v>0</v>
      </c>
      <c r="F30" s="5"/>
      <c r="G30" s="5">
        <f>SUM(G31)</f>
        <v>25.11</v>
      </c>
      <c r="H30" s="5">
        <f>SUM(H31)</f>
        <v>-25.11</v>
      </c>
      <c r="I30" s="60">
        <f>E30/G30*100</f>
        <v>0</v>
      </c>
    </row>
    <row r="31" spans="1:9" ht="12.75">
      <c r="A31" s="62" t="s">
        <v>185</v>
      </c>
      <c r="B31" s="73" t="s">
        <v>182</v>
      </c>
      <c r="C31" s="11">
        <f t="shared" si="5"/>
        <v>0</v>
      </c>
      <c r="D31" s="11">
        <f t="shared" si="5"/>
        <v>0</v>
      </c>
      <c r="E31" s="11">
        <f t="shared" si="5"/>
        <v>0</v>
      </c>
      <c r="F31" s="64"/>
      <c r="G31" s="11">
        <f>SUM(G32)</f>
        <v>25.11</v>
      </c>
      <c r="H31" s="11">
        <f>SUM(H32)</f>
        <v>-25.11</v>
      </c>
      <c r="I31" s="64">
        <f>E31/G31*100</f>
        <v>0</v>
      </c>
    </row>
    <row r="32" spans="1:9" ht="33.75">
      <c r="A32" s="62" t="s">
        <v>184</v>
      </c>
      <c r="B32" s="73" t="s">
        <v>183</v>
      </c>
      <c r="C32" s="25">
        <v>0</v>
      </c>
      <c r="D32" s="25">
        <v>0</v>
      </c>
      <c r="E32" s="25">
        <v>0</v>
      </c>
      <c r="F32" s="75"/>
      <c r="G32" s="25">
        <v>25.11</v>
      </c>
      <c r="H32" s="25">
        <f>SUM(E32-G32)</f>
        <v>-25.11</v>
      </c>
      <c r="I32" s="75">
        <f>E32/G32*100</f>
        <v>0</v>
      </c>
    </row>
    <row r="33" spans="1:9" ht="12.75">
      <c r="A33" s="3" t="s">
        <v>41</v>
      </c>
      <c r="B33" s="20" t="s">
        <v>42</v>
      </c>
      <c r="C33" s="5">
        <f aca="true" t="shared" si="6" ref="C33:H33">SUM(C34+C36)</f>
        <v>850000</v>
      </c>
      <c r="D33" s="5">
        <f t="shared" si="6"/>
        <v>850000</v>
      </c>
      <c r="E33" s="5">
        <f t="shared" si="6"/>
        <v>593953.31</v>
      </c>
      <c r="F33" s="5">
        <f t="shared" si="6"/>
        <v>69.87686000000001</v>
      </c>
      <c r="G33" s="5">
        <f t="shared" si="6"/>
        <v>505498.62</v>
      </c>
      <c r="H33" s="5">
        <f t="shared" si="6"/>
        <v>88454.69000000006</v>
      </c>
      <c r="I33" s="60">
        <f>SUM(E33/G33)*100</f>
        <v>117.49850276544771</v>
      </c>
    </row>
    <row r="34" spans="1:9" ht="24">
      <c r="A34" s="9" t="s">
        <v>43</v>
      </c>
      <c r="B34" s="22" t="s">
        <v>44</v>
      </c>
      <c r="C34" s="11">
        <f>SUM(C35)</f>
        <v>850000</v>
      </c>
      <c r="D34" s="11">
        <f>SUM(D35)</f>
        <v>850000</v>
      </c>
      <c r="E34" s="11">
        <f>SUM(E35)</f>
        <v>593953.31</v>
      </c>
      <c r="F34" s="61">
        <f>SUM(E34/D34)*100</f>
        <v>69.87686000000001</v>
      </c>
      <c r="G34" s="11">
        <f>SUM(G35)</f>
        <v>480498.62</v>
      </c>
      <c r="H34" s="11">
        <f>SUM(H35)</f>
        <v>113454.69000000006</v>
      </c>
      <c r="I34" s="61">
        <f>SUM(E34/G34)*100</f>
        <v>123.61186594042665</v>
      </c>
    </row>
    <row r="35" spans="1:9" ht="33.75">
      <c r="A35" s="29" t="s">
        <v>45</v>
      </c>
      <c r="B35" s="24" t="s">
        <v>46</v>
      </c>
      <c r="C35" s="25">
        <v>850000</v>
      </c>
      <c r="D35" s="25">
        <v>850000</v>
      </c>
      <c r="E35" s="25">
        <v>593953.31</v>
      </c>
      <c r="F35" s="75">
        <f>SUM(E35/D35)*100</f>
        <v>69.87686000000001</v>
      </c>
      <c r="G35" s="25">
        <v>480498.62</v>
      </c>
      <c r="H35" s="25">
        <f>SUM(E35-G35)</f>
        <v>113454.69000000006</v>
      </c>
      <c r="I35" s="75">
        <f>SUM(E35/G35)*100</f>
        <v>123.61186594042665</v>
      </c>
    </row>
    <row r="36" spans="1:9" ht="24">
      <c r="A36" s="68" t="s">
        <v>190</v>
      </c>
      <c r="B36" s="72" t="s">
        <v>187</v>
      </c>
      <c r="C36" s="11">
        <f>SUM(C37)</f>
        <v>0</v>
      </c>
      <c r="D36" s="11">
        <f>SUM(D37)</f>
        <v>0</v>
      </c>
      <c r="E36" s="11">
        <f>SUM(E37)</f>
        <v>0</v>
      </c>
      <c r="F36" s="64"/>
      <c r="G36" s="11">
        <f>SUM(G37)</f>
        <v>25000</v>
      </c>
      <c r="H36" s="11">
        <f>SUM(H37)</f>
        <v>-25000</v>
      </c>
      <c r="I36" s="64">
        <f>E36/G36*100</f>
        <v>0</v>
      </c>
    </row>
    <row r="37" spans="1:9" ht="22.5">
      <c r="A37" s="69" t="s">
        <v>191</v>
      </c>
      <c r="B37" s="74" t="s">
        <v>188</v>
      </c>
      <c r="C37" s="25">
        <v>0</v>
      </c>
      <c r="D37" s="25">
        <v>0</v>
      </c>
      <c r="E37" s="25">
        <v>0</v>
      </c>
      <c r="F37" s="75"/>
      <c r="G37" s="25">
        <v>25000</v>
      </c>
      <c r="H37" s="25">
        <f>SUM(E37-G37)</f>
        <v>-25000</v>
      </c>
      <c r="I37" s="75">
        <f>E37/G37*100</f>
        <v>0</v>
      </c>
    </row>
    <row r="38" spans="1:9" ht="38.25">
      <c r="A38" s="3" t="s">
        <v>189</v>
      </c>
      <c r="B38" s="27" t="s">
        <v>47</v>
      </c>
      <c r="C38" s="5">
        <f>SUM(C39+C41+C48)</f>
        <v>0</v>
      </c>
      <c r="D38" s="5">
        <f>SUM(D39+D41+D48)</f>
        <v>0</v>
      </c>
      <c r="E38" s="5">
        <f>SUM(E39+E41+E48)+E46</f>
        <v>259.58</v>
      </c>
      <c r="F38" s="60"/>
      <c r="G38" s="5">
        <f>SUM(G39+G41+G48)+G46</f>
        <v>0</v>
      </c>
      <c r="H38" s="5">
        <f>SUM(H39+H41+H48)</f>
        <v>259.58</v>
      </c>
      <c r="I38" s="60"/>
    </row>
    <row r="39" spans="1:9" ht="21" customHeight="1">
      <c r="A39" s="9" t="s">
        <v>48</v>
      </c>
      <c r="B39" s="28" t="s">
        <v>49</v>
      </c>
      <c r="C39" s="14">
        <f>SUM(C40)</f>
        <v>0</v>
      </c>
      <c r="D39" s="14">
        <f>SUM(D40)</f>
        <v>0</v>
      </c>
      <c r="E39" s="14">
        <f>SUM(E40)</f>
        <v>0</v>
      </c>
      <c r="F39" s="61"/>
      <c r="G39" s="14">
        <f>SUM(G40)</f>
        <v>0</v>
      </c>
      <c r="H39" s="14">
        <f>SUM(H40)</f>
        <v>0</v>
      </c>
      <c r="I39" s="65"/>
    </row>
    <row r="40" spans="1:9" ht="32.25" customHeight="1">
      <c r="A40" s="29" t="s">
        <v>50</v>
      </c>
      <c r="B40" s="30" t="s">
        <v>51</v>
      </c>
      <c r="C40" s="25">
        <v>0</v>
      </c>
      <c r="D40" s="25">
        <v>0</v>
      </c>
      <c r="E40" s="25">
        <v>0</v>
      </c>
      <c r="F40" s="70"/>
      <c r="G40" s="25">
        <v>0</v>
      </c>
      <c r="H40" s="25">
        <f>SUM(E40-G40)</f>
        <v>0</v>
      </c>
      <c r="I40" s="65"/>
    </row>
    <row r="41" spans="1:9" ht="18" customHeight="1">
      <c r="A41" s="93" t="s">
        <v>212</v>
      </c>
      <c r="B41" s="96" t="s">
        <v>223</v>
      </c>
      <c r="C41" s="11">
        <f>SUM(C44)+C43</f>
        <v>0</v>
      </c>
      <c r="D41" s="11">
        <f>SUM(D44)+D43</f>
        <v>0</v>
      </c>
      <c r="E41" s="11">
        <f>SUM(E44)+E43</f>
        <v>259.58</v>
      </c>
      <c r="F41" s="61"/>
      <c r="G41" s="11">
        <f>SUM(G44)+G43</f>
        <v>0</v>
      </c>
      <c r="H41" s="11">
        <f>SUM(H44)+H43</f>
        <v>259.58</v>
      </c>
      <c r="I41" s="61"/>
    </row>
    <row r="42" spans="1:9" ht="18" customHeight="1" hidden="1">
      <c r="A42" s="93"/>
      <c r="B42" s="96"/>
      <c r="C42" s="11"/>
      <c r="D42" s="11"/>
      <c r="E42" s="11"/>
      <c r="F42" s="61"/>
      <c r="G42" s="11"/>
      <c r="H42" s="11"/>
      <c r="I42" s="61"/>
    </row>
    <row r="43" spans="1:9" ht="18" customHeight="1">
      <c r="A43" s="95" t="s">
        <v>313</v>
      </c>
      <c r="B43" s="98" t="s">
        <v>314</v>
      </c>
      <c r="C43" s="25">
        <v>0</v>
      </c>
      <c r="D43" s="25">
        <v>0</v>
      </c>
      <c r="E43" s="25">
        <v>259.58</v>
      </c>
      <c r="F43" s="75"/>
      <c r="G43" s="25">
        <v>0</v>
      </c>
      <c r="H43" s="25">
        <f>SUM(E43-G43)</f>
        <v>259.58</v>
      </c>
      <c r="I43" s="75"/>
    </row>
    <row r="44" spans="1:9" ht="18.75" customHeight="1">
      <c r="A44" s="94" t="s">
        <v>213</v>
      </c>
      <c r="B44" s="97" t="s">
        <v>222</v>
      </c>
      <c r="C44" s="14">
        <f>SUM(C45)</f>
        <v>0</v>
      </c>
      <c r="D44" s="14">
        <f>SUM(D45)</f>
        <v>0</v>
      </c>
      <c r="E44" s="14">
        <f>SUM(E45)</f>
        <v>0</v>
      </c>
      <c r="F44" s="61"/>
      <c r="G44" s="14">
        <v>0</v>
      </c>
      <c r="H44" s="14">
        <f>SUM(H45)</f>
        <v>0</v>
      </c>
      <c r="I44" s="61"/>
    </row>
    <row r="45" spans="1:9" ht="21.75" customHeight="1">
      <c r="A45" s="95" t="s">
        <v>214</v>
      </c>
      <c r="B45" s="98" t="s">
        <v>221</v>
      </c>
      <c r="C45" s="25">
        <v>0</v>
      </c>
      <c r="D45" s="25">
        <v>0</v>
      </c>
      <c r="E45" s="25">
        <v>0</v>
      </c>
      <c r="F45" s="75"/>
      <c r="G45" s="25">
        <v>0</v>
      </c>
      <c r="H45" s="25">
        <f>SUM(E45-G45)</f>
        <v>0</v>
      </c>
      <c r="I45" s="75"/>
    </row>
    <row r="46" spans="1:9" ht="24.75" customHeight="1">
      <c r="A46" s="93" t="s">
        <v>343</v>
      </c>
      <c r="B46" s="96" t="s">
        <v>344</v>
      </c>
      <c r="C46" s="11">
        <f>C47</f>
        <v>0</v>
      </c>
      <c r="D46" s="11">
        <f>D47</f>
        <v>0</v>
      </c>
      <c r="E46" s="11">
        <f>E47</f>
        <v>0</v>
      </c>
      <c r="F46" s="61"/>
      <c r="G46" s="11">
        <f>G47</f>
        <v>0</v>
      </c>
      <c r="H46" s="11">
        <f>SUM(H51)+H48</f>
        <v>0</v>
      </c>
      <c r="I46" s="61"/>
    </row>
    <row r="47" spans="1:9" ht="21.75" customHeight="1">
      <c r="A47" s="95" t="s">
        <v>350</v>
      </c>
      <c r="B47" s="98" t="s">
        <v>345</v>
      </c>
      <c r="C47" s="25">
        <v>0</v>
      </c>
      <c r="D47" s="25">
        <v>0</v>
      </c>
      <c r="E47" s="25">
        <v>0</v>
      </c>
      <c r="F47" s="75"/>
      <c r="G47" s="25">
        <v>0</v>
      </c>
      <c r="H47" s="25"/>
      <c r="I47" s="75"/>
    </row>
    <row r="48" spans="1:9" ht="20.25" customHeight="1">
      <c r="A48" s="93" t="s">
        <v>215</v>
      </c>
      <c r="B48" s="96" t="s">
        <v>220</v>
      </c>
      <c r="C48" s="11">
        <f>SUM(C51)+C49</f>
        <v>0</v>
      </c>
      <c r="D48" s="11">
        <f>SUM(D51)+D49</f>
        <v>0</v>
      </c>
      <c r="E48" s="11">
        <f>SUM(E51)+E49</f>
        <v>0</v>
      </c>
      <c r="F48" s="61"/>
      <c r="G48" s="11">
        <f>SUM(G51)+G49</f>
        <v>0</v>
      </c>
      <c r="H48" s="11">
        <f>H49+H51</f>
        <v>0</v>
      </c>
      <c r="I48" s="64"/>
    </row>
    <row r="49" spans="1:9" ht="20.25" customHeight="1">
      <c r="A49" s="93" t="s">
        <v>348</v>
      </c>
      <c r="B49" s="96" t="s">
        <v>346</v>
      </c>
      <c r="C49" s="11">
        <f>C50</f>
        <v>0</v>
      </c>
      <c r="D49" s="11">
        <f>D50</f>
        <v>0</v>
      </c>
      <c r="E49" s="11">
        <f>E50</f>
        <v>0</v>
      </c>
      <c r="F49" s="61"/>
      <c r="G49" s="11">
        <f>G50</f>
        <v>0</v>
      </c>
      <c r="H49" s="11">
        <f>H50</f>
        <v>0</v>
      </c>
      <c r="I49" s="64"/>
    </row>
    <row r="50" spans="1:9" ht="20.25" customHeight="1">
      <c r="A50" s="94" t="s">
        <v>349</v>
      </c>
      <c r="B50" s="97" t="s">
        <v>347</v>
      </c>
      <c r="C50" s="14">
        <v>0</v>
      </c>
      <c r="D50" s="14">
        <v>0</v>
      </c>
      <c r="E50" s="14">
        <v>0</v>
      </c>
      <c r="F50" s="65"/>
      <c r="G50" s="14">
        <v>0</v>
      </c>
      <c r="H50" s="14">
        <f>E49-G49</f>
        <v>0</v>
      </c>
      <c r="I50" s="65"/>
    </row>
    <row r="51" spans="1:9" ht="15" customHeight="1">
      <c r="A51" s="94" t="s">
        <v>216</v>
      </c>
      <c r="B51" s="97" t="s">
        <v>219</v>
      </c>
      <c r="C51" s="14">
        <f>SUM(C52)</f>
        <v>0</v>
      </c>
      <c r="D51" s="14">
        <f>SUM(D52)</f>
        <v>0</v>
      </c>
      <c r="E51" s="14">
        <f>SUM(E52)</f>
        <v>0</v>
      </c>
      <c r="F51" s="61"/>
      <c r="G51" s="14">
        <f>SUM(G52)</f>
        <v>0</v>
      </c>
      <c r="H51" s="14">
        <f>SUM(H52)</f>
        <v>0</v>
      </c>
      <c r="I51" s="65"/>
    </row>
    <row r="52" spans="1:9" ht="23.25" customHeight="1">
      <c r="A52" s="95" t="s">
        <v>217</v>
      </c>
      <c r="B52" s="98" t="s">
        <v>218</v>
      </c>
      <c r="C52" s="25">
        <v>0</v>
      </c>
      <c r="D52" s="25">
        <v>0</v>
      </c>
      <c r="E52" s="25">
        <v>0</v>
      </c>
      <c r="F52" s="70"/>
      <c r="G52" s="25">
        <v>0</v>
      </c>
      <c r="H52" s="25">
        <f>SUM(E52-G52)</f>
        <v>0</v>
      </c>
      <c r="I52" s="75"/>
    </row>
    <row r="53" spans="1:9" ht="12.75">
      <c r="A53" s="31"/>
      <c r="B53" s="7" t="s">
        <v>52</v>
      </c>
      <c r="C53" s="32">
        <f>SUM(C54+C68+C74+C78+C91+C108)</f>
        <v>7367958</v>
      </c>
      <c r="D53" s="32">
        <f>SUM(D54+D68+D74+D78+D91+D108)</f>
        <v>9108458</v>
      </c>
      <c r="E53" s="32">
        <f>SUM(E54+E68+E74+E78+E91+E108)</f>
        <v>6950067.52</v>
      </c>
      <c r="F53" s="86">
        <f>SUM(E53/D53)*100</f>
        <v>76.3034480699148</v>
      </c>
      <c r="G53" s="32">
        <f>SUM(G54+G68+G74+G78+G91+G108)</f>
        <v>4701031.11</v>
      </c>
      <c r="H53" s="32">
        <f>SUM(H54+H68+H74+H78+H91+H108)</f>
        <v>873332.86</v>
      </c>
      <c r="I53" s="86">
        <f>SUM(E53/G53)*100</f>
        <v>147.84134283255145</v>
      </c>
    </row>
    <row r="54" spans="1:9" ht="38.25">
      <c r="A54" s="3" t="s">
        <v>53</v>
      </c>
      <c r="B54" s="33" t="s">
        <v>54</v>
      </c>
      <c r="C54" s="5">
        <f>SUM(C55,C65)</f>
        <v>1259000</v>
      </c>
      <c r="D54" s="5">
        <f>SUM(D55,D65)+D62</f>
        <v>1273000</v>
      </c>
      <c r="E54" s="5">
        <f>SUM(E55,E65)+E62</f>
        <v>990091.29</v>
      </c>
      <c r="F54" s="60">
        <f>SUM(E54/D54)*100</f>
        <v>77.7762207384132</v>
      </c>
      <c r="G54" s="5">
        <f>SUM(G55,G65)+G62</f>
        <v>853581.13</v>
      </c>
      <c r="H54" s="5">
        <f>SUM(H55,H65)</f>
        <v>104810.15999999997</v>
      </c>
      <c r="I54" s="60">
        <f>SUM(E54/G54)*100</f>
        <v>115.99264032465197</v>
      </c>
    </row>
    <row r="55" spans="1:9" ht="60">
      <c r="A55" s="9" t="s">
        <v>55</v>
      </c>
      <c r="B55" s="19" t="s">
        <v>56</v>
      </c>
      <c r="C55" s="11">
        <f>SUM(C56,C60)</f>
        <v>704000</v>
      </c>
      <c r="D55" s="11">
        <f>SUM(D56,D60)</f>
        <v>704000</v>
      </c>
      <c r="E55" s="11">
        <f>SUM(E56,E60)</f>
        <v>410017.05</v>
      </c>
      <c r="F55" s="61">
        <f>SUM(E55/D55)*100</f>
        <v>58.24105823863637</v>
      </c>
      <c r="G55" s="11">
        <f>SUM(G56,G60)</f>
        <v>439740.89</v>
      </c>
      <c r="H55" s="11">
        <f>SUM(H56,H60)</f>
        <v>-29723.840000000026</v>
      </c>
      <c r="I55" s="61">
        <f>SUM(E55/G55)*100</f>
        <v>93.24060130046126</v>
      </c>
    </row>
    <row r="56" spans="1:9" ht="45">
      <c r="A56" s="26" t="s">
        <v>57</v>
      </c>
      <c r="B56" s="13" t="s">
        <v>58</v>
      </c>
      <c r="C56" s="14">
        <f>SUM(C57:C59)</f>
        <v>704000</v>
      </c>
      <c r="D56" s="14">
        <f>SUM(D57:D59)</f>
        <v>704000</v>
      </c>
      <c r="E56" s="14">
        <f>SUM(E57:E59)</f>
        <v>410017.05</v>
      </c>
      <c r="F56" s="65">
        <f>SUM(E56/D56)*100</f>
        <v>58.24105823863637</v>
      </c>
      <c r="G56" s="14">
        <f>G57+G58+G59</f>
        <v>439740.89</v>
      </c>
      <c r="H56" s="14">
        <f>SUM(H57:H59)</f>
        <v>-29723.840000000026</v>
      </c>
      <c r="I56" s="65">
        <f>SUM(E56/G56)*100</f>
        <v>93.24060130046126</v>
      </c>
    </row>
    <row r="57" spans="1:9" ht="58.5" customHeight="1">
      <c r="A57" s="26" t="s">
        <v>305</v>
      </c>
      <c r="B57" s="117" t="s">
        <v>306</v>
      </c>
      <c r="C57" s="14">
        <v>584000</v>
      </c>
      <c r="D57" s="14">
        <v>584000</v>
      </c>
      <c r="E57" s="14">
        <v>311109.55</v>
      </c>
      <c r="F57" s="65">
        <f>SUM(E57/D57)*100</f>
        <v>53.27218321917808</v>
      </c>
      <c r="G57" s="14">
        <v>125019.71</v>
      </c>
      <c r="H57" s="14">
        <f>SUM(E57-G57)</f>
        <v>186089.83999999997</v>
      </c>
      <c r="I57" s="65">
        <f>E57/G57*100</f>
        <v>248.8484015840382</v>
      </c>
    </row>
    <row r="58" spans="1:9" ht="54.75" customHeight="1">
      <c r="A58" s="29" t="s">
        <v>59</v>
      </c>
      <c r="B58" s="24" t="s">
        <v>60</v>
      </c>
      <c r="C58" s="25">
        <v>0</v>
      </c>
      <c r="D58" s="25">
        <v>0</v>
      </c>
      <c r="E58" s="25">
        <v>0</v>
      </c>
      <c r="F58" s="75"/>
      <c r="G58" s="25">
        <v>215921.43</v>
      </c>
      <c r="H58" s="25">
        <f>SUM(E58-G58)</f>
        <v>-215921.43</v>
      </c>
      <c r="I58" s="75">
        <f>SUM(E58/G58)*100</f>
        <v>0</v>
      </c>
    </row>
    <row r="59" spans="1:9" ht="60" customHeight="1">
      <c r="A59" s="29" t="s">
        <v>61</v>
      </c>
      <c r="B59" s="24" t="s">
        <v>62</v>
      </c>
      <c r="C59" s="25">
        <v>120000</v>
      </c>
      <c r="D59" s="25">
        <v>120000</v>
      </c>
      <c r="E59" s="25">
        <v>98907.5</v>
      </c>
      <c r="F59" s="75">
        <f>SUM(E59/D59)*100</f>
        <v>82.42291666666667</v>
      </c>
      <c r="G59" s="25">
        <v>98799.75</v>
      </c>
      <c r="H59" s="25">
        <f>SUM(E59-G59)</f>
        <v>107.75</v>
      </c>
      <c r="I59" s="75">
        <f>SUM(E59/G59)*100</f>
        <v>100.1090589804124</v>
      </c>
    </row>
    <row r="60" spans="1:9" ht="60">
      <c r="A60" s="9" t="s">
        <v>63</v>
      </c>
      <c r="B60" s="19" t="s">
        <v>64</v>
      </c>
      <c r="C60" s="11">
        <f aca="true" t="shared" si="7" ref="C60:H60">SUM(C61)</f>
        <v>0</v>
      </c>
      <c r="D60" s="11">
        <f t="shared" si="7"/>
        <v>0</v>
      </c>
      <c r="E60" s="11">
        <f t="shared" si="7"/>
        <v>0</v>
      </c>
      <c r="F60" s="75"/>
      <c r="G60" s="11">
        <f t="shared" si="7"/>
        <v>0</v>
      </c>
      <c r="H60" s="11">
        <f t="shared" si="7"/>
        <v>0</v>
      </c>
      <c r="I60" s="64"/>
    </row>
    <row r="61" spans="1:9" ht="45">
      <c r="A61" s="29" t="s">
        <v>65</v>
      </c>
      <c r="B61" s="24" t="s">
        <v>66</v>
      </c>
      <c r="C61" s="25">
        <v>0</v>
      </c>
      <c r="D61" s="25">
        <v>0</v>
      </c>
      <c r="E61" s="25">
        <v>0</v>
      </c>
      <c r="F61" s="75"/>
      <c r="G61" s="25">
        <v>0</v>
      </c>
      <c r="H61" s="25">
        <f>SUM(E61-G61)</f>
        <v>0</v>
      </c>
      <c r="I61" s="61"/>
    </row>
    <row r="62" spans="1:9" ht="24">
      <c r="A62" s="18" t="s">
        <v>357</v>
      </c>
      <c r="B62" s="19" t="s">
        <v>360</v>
      </c>
      <c r="C62" s="11">
        <v>0</v>
      </c>
      <c r="D62" s="11">
        <f>D63</f>
        <v>14000</v>
      </c>
      <c r="E62" s="11">
        <f>E63</f>
        <v>31700</v>
      </c>
      <c r="F62" s="64">
        <f>E62/D62*100</f>
        <v>226.42857142857142</v>
      </c>
      <c r="G62" s="11">
        <v>0</v>
      </c>
      <c r="H62" s="11">
        <f>E62-G62</f>
        <v>31700</v>
      </c>
      <c r="I62" s="64"/>
    </row>
    <row r="63" spans="1:9" ht="33.75">
      <c r="A63" s="18" t="s">
        <v>358</v>
      </c>
      <c r="B63" s="13" t="s">
        <v>361</v>
      </c>
      <c r="C63" s="14">
        <v>0</v>
      </c>
      <c r="D63" s="14">
        <f>D64</f>
        <v>14000</v>
      </c>
      <c r="E63" s="14">
        <f>E64</f>
        <v>31700</v>
      </c>
      <c r="F63" s="65">
        <f>E63/D63*100</f>
        <v>226.42857142857142</v>
      </c>
      <c r="G63" s="14">
        <v>0</v>
      </c>
      <c r="H63" s="14">
        <f>E63-G63</f>
        <v>31700</v>
      </c>
      <c r="I63" s="61"/>
    </row>
    <row r="64" spans="1:9" ht="33.75">
      <c r="A64" s="12" t="s">
        <v>359</v>
      </c>
      <c r="B64" s="13" t="s">
        <v>362</v>
      </c>
      <c r="C64" s="14">
        <v>0</v>
      </c>
      <c r="D64" s="14">
        <v>14000</v>
      </c>
      <c r="E64" s="14">
        <v>31700</v>
      </c>
      <c r="F64" s="65">
        <f>E64/D64*100</f>
        <v>226.42857142857142</v>
      </c>
      <c r="G64" s="14">
        <v>0</v>
      </c>
      <c r="H64" s="14">
        <f>E64-G64</f>
        <v>31700</v>
      </c>
      <c r="I64" s="61"/>
    </row>
    <row r="65" spans="1:9" ht="60">
      <c r="A65" s="18" t="s">
        <v>67</v>
      </c>
      <c r="B65" s="19" t="s">
        <v>68</v>
      </c>
      <c r="C65" s="11">
        <f>SUM(C66)</f>
        <v>555000</v>
      </c>
      <c r="D65" s="11">
        <f aca="true" t="shared" si="8" ref="D65:H66">SUM(D66)</f>
        <v>555000</v>
      </c>
      <c r="E65" s="11">
        <f t="shared" si="8"/>
        <v>548374.24</v>
      </c>
      <c r="F65" s="61">
        <f aca="true" t="shared" si="9" ref="F65:F70">SUM(E65/D65)*100</f>
        <v>98.80616936936937</v>
      </c>
      <c r="G65" s="11">
        <f t="shared" si="8"/>
        <v>413840.24</v>
      </c>
      <c r="H65" s="11">
        <f t="shared" si="8"/>
        <v>134534</v>
      </c>
      <c r="I65" s="61">
        <f aca="true" t="shared" si="10" ref="I65:I72">SUM(E65/G65)*100</f>
        <v>132.5086801612139</v>
      </c>
    </row>
    <row r="66" spans="1:9" ht="56.25">
      <c r="A66" s="18" t="s">
        <v>69</v>
      </c>
      <c r="B66" s="13" t="s">
        <v>70</v>
      </c>
      <c r="C66" s="14">
        <f>SUM(C67)</f>
        <v>555000</v>
      </c>
      <c r="D66" s="14">
        <f t="shared" si="8"/>
        <v>555000</v>
      </c>
      <c r="E66" s="14">
        <f t="shared" si="8"/>
        <v>548374.24</v>
      </c>
      <c r="F66" s="61">
        <f t="shared" si="9"/>
        <v>98.80616936936937</v>
      </c>
      <c r="G66" s="14">
        <f t="shared" si="8"/>
        <v>413840.24</v>
      </c>
      <c r="H66" s="14">
        <f t="shared" si="8"/>
        <v>134534</v>
      </c>
      <c r="I66" s="61">
        <f t="shared" si="10"/>
        <v>132.5086801612139</v>
      </c>
    </row>
    <row r="67" spans="1:9" ht="56.25">
      <c r="A67" s="12" t="s">
        <v>71</v>
      </c>
      <c r="B67" s="13" t="s">
        <v>72</v>
      </c>
      <c r="C67" s="14">
        <v>555000</v>
      </c>
      <c r="D67" s="14">
        <v>555000</v>
      </c>
      <c r="E67" s="14">
        <v>548374.24</v>
      </c>
      <c r="F67" s="65">
        <f t="shared" si="9"/>
        <v>98.80616936936937</v>
      </c>
      <c r="G67" s="14">
        <v>413840.24</v>
      </c>
      <c r="H67" s="14">
        <f>SUM(E67-G67)</f>
        <v>134534</v>
      </c>
      <c r="I67" s="65">
        <f t="shared" si="10"/>
        <v>132.5086801612139</v>
      </c>
    </row>
    <row r="68" spans="1:9" ht="27" customHeight="1">
      <c r="A68" s="3" t="s">
        <v>73</v>
      </c>
      <c r="B68" s="33" t="s">
        <v>74</v>
      </c>
      <c r="C68" s="5">
        <f aca="true" t="shared" si="11" ref="C68:H68">SUM(C69)</f>
        <v>87400</v>
      </c>
      <c r="D68" s="5">
        <f t="shared" si="11"/>
        <v>87400</v>
      </c>
      <c r="E68" s="5">
        <f t="shared" si="11"/>
        <v>28266.000000000004</v>
      </c>
      <c r="F68" s="60">
        <f t="shared" si="9"/>
        <v>32.340961098398175</v>
      </c>
      <c r="G68" s="5">
        <f t="shared" si="11"/>
        <v>46549.380000000005</v>
      </c>
      <c r="H68" s="5">
        <f t="shared" si="11"/>
        <v>-18283.379999999997</v>
      </c>
      <c r="I68" s="60">
        <f t="shared" si="10"/>
        <v>60.72261327648189</v>
      </c>
    </row>
    <row r="69" spans="1:9" ht="12.75">
      <c r="A69" s="9" t="s">
        <v>75</v>
      </c>
      <c r="B69" s="22" t="s">
        <v>76</v>
      </c>
      <c r="C69" s="11">
        <f>SUM(C70:C72)</f>
        <v>87400</v>
      </c>
      <c r="D69" s="11">
        <f>SUM(D70:D72)</f>
        <v>87400</v>
      </c>
      <c r="E69" s="11">
        <f>SUM(E70:E73)</f>
        <v>28266.000000000004</v>
      </c>
      <c r="F69" s="61">
        <f t="shared" si="9"/>
        <v>32.340961098398175</v>
      </c>
      <c r="G69" s="11">
        <f>SUM(G70:G73)</f>
        <v>46549.380000000005</v>
      </c>
      <c r="H69" s="11">
        <f>SUM(H70:H72)</f>
        <v>-18283.379999999997</v>
      </c>
      <c r="I69" s="61">
        <f t="shared" si="10"/>
        <v>60.72261327648189</v>
      </c>
    </row>
    <row r="70" spans="1:9" ht="22.5">
      <c r="A70" s="23" t="s">
        <v>77</v>
      </c>
      <c r="B70" s="24" t="s">
        <v>78</v>
      </c>
      <c r="C70" s="25">
        <v>42630</v>
      </c>
      <c r="D70" s="25">
        <v>42630</v>
      </c>
      <c r="E70" s="25">
        <v>20114.9</v>
      </c>
      <c r="F70" s="75">
        <f t="shared" si="9"/>
        <v>47.18484635233404</v>
      </c>
      <c r="G70" s="25">
        <v>24462.33</v>
      </c>
      <c r="H70" s="25">
        <f>SUM(E70-G70)</f>
        <v>-4347.43</v>
      </c>
      <c r="I70" s="75">
        <f t="shared" si="10"/>
        <v>82.22806249445576</v>
      </c>
    </row>
    <row r="71" spans="1:9" ht="12.75">
      <c r="A71" s="69" t="s">
        <v>193</v>
      </c>
      <c r="B71" s="71" t="s">
        <v>192</v>
      </c>
      <c r="C71" s="25">
        <v>40</v>
      </c>
      <c r="D71" s="25">
        <v>40</v>
      </c>
      <c r="E71" s="25">
        <v>821.88</v>
      </c>
      <c r="F71" s="75">
        <f aca="true" t="shared" si="12" ref="F71:F78">SUM(E71/D71)*100</f>
        <v>2054.7000000000003</v>
      </c>
      <c r="G71" s="25">
        <v>35.75</v>
      </c>
      <c r="H71" s="25">
        <f>SUM(E71-G71)</f>
        <v>786.13</v>
      </c>
      <c r="I71" s="75">
        <f t="shared" si="10"/>
        <v>2298.965034965035</v>
      </c>
    </row>
    <row r="72" spans="1:9" ht="12.75">
      <c r="A72" s="23" t="s">
        <v>79</v>
      </c>
      <c r="B72" s="24" t="s">
        <v>80</v>
      </c>
      <c r="C72" s="25">
        <v>44730</v>
      </c>
      <c r="D72" s="25">
        <v>44730</v>
      </c>
      <c r="E72" s="25">
        <v>7329.22</v>
      </c>
      <c r="F72" s="75">
        <f t="shared" si="12"/>
        <v>16.385468365750057</v>
      </c>
      <c r="G72" s="25">
        <v>22051.3</v>
      </c>
      <c r="H72" s="25">
        <f>SUM(E72-G72)</f>
        <v>-14722.079999999998</v>
      </c>
      <c r="I72" s="75">
        <f t="shared" si="10"/>
        <v>33.2371334116356</v>
      </c>
    </row>
    <row r="73" spans="1:9" ht="12.75">
      <c r="A73" s="23" t="s">
        <v>374</v>
      </c>
      <c r="B73" s="24" t="s">
        <v>375</v>
      </c>
      <c r="C73" s="25">
        <v>0</v>
      </c>
      <c r="D73" s="25">
        <v>0</v>
      </c>
      <c r="E73" s="25">
        <v>0</v>
      </c>
      <c r="F73" s="75"/>
      <c r="G73" s="25">
        <v>0</v>
      </c>
      <c r="H73" s="25">
        <v>0</v>
      </c>
      <c r="I73" s="75"/>
    </row>
    <row r="74" spans="1:9" ht="25.5">
      <c r="A74" s="15" t="s">
        <v>81</v>
      </c>
      <c r="B74" s="16" t="s">
        <v>82</v>
      </c>
      <c r="C74" s="5">
        <f>SUM(C75)</f>
        <v>5630058</v>
      </c>
      <c r="D74" s="5">
        <f aca="true" t="shared" si="13" ref="D74:H76">SUM(D75)</f>
        <v>5630058</v>
      </c>
      <c r="E74" s="5">
        <f t="shared" si="13"/>
        <v>3695149.07</v>
      </c>
      <c r="F74" s="60">
        <f t="shared" si="12"/>
        <v>65.63252225820764</v>
      </c>
      <c r="G74" s="5">
        <f t="shared" si="13"/>
        <v>3299178.32</v>
      </c>
      <c r="H74" s="5">
        <f t="shared" si="13"/>
        <v>395970.75</v>
      </c>
      <c r="I74" s="60">
        <f>SUM(E74/G74)*100</f>
        <v>112.00210208704328</v>
      </c>
    </row>
    <row r="75" spans="1:9" ht="12.75">
      <c r="A75" s="18" t="s">
        <v>83</v>
      </c>
      <c r="B75" s="19" t="s">
        <v>84</v>
      </c>
      <c r="C75" s="11">
        <f>SUM(C76)</f>
        <v>5630058</v>
      </c>
      <c r="D75" s="11">
        <f t="shared" si="13"/>
        <v>5630058</v>
      </c>
      <c r="E75" s="11">
        <f t="shared" si="13"/>
        <v>3695149.07</v>
      </c>
      <c r="F75" s="61">
        <f t="shared" si="12"/>
        <v>65.63252225820764</v>
      </c>
      <c r="G75" s="11">
        <f t="shared" si="13"/>
        <v>3299178.32</v>
      </c>
      <c r="H75" s="11">
        <f t="shared" si="13"/>
        <v>395970.75</v>
      </c>
      <c r="I75" s="61">
        <f>SUM(E75/G75)*100</f>
        <v>112.00210208704328</v>
      </c>
    </row>
    <row r="76" spans="1:9" ht="12.75">
      <c r="A76" s="12" t="s">
        <v>85</v>
      </c>
      <c r="B76" s="13" t="s">
        <v>86</v>
      </c>
      <c r="C76" s="14">
        <f>SUM(C77)</f>
        <v>5630058</v>
      </c>
      <c r="D76" s="14">
        <f t="shared" si="13"/>
        <v>5630058</v>
      </c>
      <c r="E76" s="14">
        <f t="shared" si="13"/>
        <v>3695149.07</v>
      </c>
      <c r="F76" s="65">
        <f t="shared" si="12"/>
        <v>65.63252225820764</v>
      </c>
      <c r="G76" s="14">
        <f t="shared" si="13"/>
        <v>3299178.32</v>
      </c>
      <c r="H76" s="14">
        <f t="shared" si="13"/>
        <v>395970.75</v>
      </c>
      <c r="I76" s="65">
        <f>SUM(E76/G76)*100</f>
        <v>112.00210208704328</v>
      </c>
    </row>
    <row r="77" spans="1:9" ht="22.5">
      <c r="A77" s="23" t="s">
        <v>87</v>
      </c>
      <c r="B77" s="24" t="s">
        <v>88</v>
      </c>
      <c r="C77" s="25">
        <v>5630058</v>
      </c>
      <c r="D77" s="25">
        <v>5630058</v>
      </c>
      <c r="E77" s="25">
        <v>3695149.07</v>
      </c>
      <c r="F77" s="75">
        <f t="shared" si="12"/>
        <v>65.63252225820764</v>
      </c>
      <c r="G77" s="25">
        <v>3299178.32</v>
      </c>
      <c r="H77" s="25">
        <f>SUM(E77-G77)</f>
        <v>395970.75</v>
      </c>
      <c r="I77" s="75">
        <f>SUM(E77/G77)*100</f>
        <v>112.00210208704328</v>
      </c>
    </row>
    <row r="78" spans="1:9" ht="25.5">
      <c r="A78" s="3" t="s">
        <v>90</v>
      </c>
      <c r="B78" s="20" t="s">
        <v>91</v>
      </c>
      <c r="C78" s="5">
        <f>SUM(C79,C82)</f>
        <v>150000</v>
      </c>
      <c r="D78" s="5">
        <f>SUM(D79,D82)+D87</f>
        <v>1876500</v>
      </c>
      <c r="E78" s="5">
        <f>SUM(E79,E82)+E87</f>
        <v>1903500.54</v>
      </c>
      <c r="F78" s="60">
        <f t="shared" si="12"/>
        <v>101.43887769784172</v>
      </c>
      <c r="G78" s="5">
        <f>SUM(G79,G82)+G87</f>
        <v>221969.69999999998</v>
      </c>
      <c r="H78" s="5">
        <f>SUM(H79,H82)</f>
        <v>187200.29</v>
      </c>
      <c r="I78" s="60">
        <f>SUM(E78/G78)*100</f>
        <v>857.5497196238947</v>
      </c>
    </row>
    <row r="79" spans="1:9" ht="56.25" customHeight="1">
      <c r="A79" s="9" t="s">
        <v>92</v>
      </c>
      <c r="B79" s="19" t="s">
        <v>93</v>
      </c>
      <c r="C79" s="11">
        <f>SUM(C80)</f>
        <v>0</v>
      </c>
      <c r="D79" s="11">
        <f aca="true" t="shared" si="14" ref="D79:H80">SUM(D80)</f>
        <v>1500000</v>
      </c>
      <c r="E79" s="11">
        <f t="shared" si="14"/>
        <v>1462300</v>
      </c>
      <c r="F79" s="61">
        <f>E79/D79*100</f>
        <v>97.48666666666666</v>
      </c>
      <c r="G79" s="11">
        <f t="shared" si="14"/>
        <v>0</v>
      </c>
      <c r="H79" s="11">
        <f t="shared" si="14"/>
        <v>0</v>
      </c>
      <c r="I79" s="61"/>
    </row>
    <row r="80" spans="1:9" ht="54.75" customHeight="1">
      <c r="A80" s="26" t="s">
        <v>94</v>
      </c>
      <c r="B80" s="13" t="s">
        <v>95</v>
      </c>
      <c r="C80" s="14">
        <f>SUM(C81)</f>
        <v>0</v>
      </c>
      <c r="D80" s="14">
        <f t="shared" si="14"/>
        <v>1500000</v>
      </c>
      <c r="E80" s="14">
        <f t="shared" si="14"/>
        <v>1462300</v>
      </c>
      <c r="F80" s="61">
        <f>E80/D80*100</f>
        <v>97.48666666666666</v>
      </c>
      <c r="G80" s="14">
        <f t="shared" si="14"/>
        <v>0</v>
      </c>
      <c r="H80" s="14">
        <f t="shared" si="14"/>
        <v>0</v>
      </c>
      <c r="I80" s="65"/>
    </row>
    <row r="81" spans="1:9" ht="54.75" customHeight="1">
      <c r="A81" s="29" t="s">
        <v>96</v>
      </c>
      <c r="B81" s="24" t="s">
        <v>97</v>
      </c>
      <c r="C81" s="25">
        <v>0</v>
      </c>
      <c r="D81" s="25">
        <v>1500000</v>
      </c>
      <c r="E81" s="25">
        <v>1462300</v>
      </c>
      <c r="F81" s="61">
        <f>E81/D81*100</f>
        <v>97.48666666666666</v>
      </c>
      <c r="G81" s="25">
        <v>0</v>
      </c>
      <c r="H81" s="14">
        <v>0</v>
      </c>
      <c r="I81" s="75"/>
    </row>
    <row r="82" spans="1:10" ht="22.5" customHeight="1">
      <c r="A82" s="9" t="s">
        <v>98</v>
      </c>
      <c r="B82" s="19" t="s">
        <v>99</v>
      </c>
      <c r="C82" s="11">
        <f aca="true" t="shared" si="15" ref="C82:H82">SUM(C83)</f>
        <v>150000</v>
      </c>
      <c r="D82" s="11">
        <f t="shared" si="15"/>
        <v>320000</v>
      </c>
      <c r="E82" s="11">
        <f t="shared" si="15"/>
        <v>409169.99</v>
      </c>
      <c r="F82" s="64">
        <f>SUM(E82/D82)*100</f>
        <v>127.86562187499999</v>
      </c>
      <c r="G82" s="11">
        <f t="shared" si="15"/>
        <v>221969.69999999998</v>
      </c>
      <c r="H82" s="11">
        <f t="shared" si="15"/>
        <v>187200.29</v>
      </c>
      <c r="I82" s="64">
        <f>SUM(E82/G82)*100</f>
        <v>184.33596567459435</v>
      </c>
      <c r="J82" s="120"/>
    </row>
    <row r="83" spans="1:9" ht="22.5">
      <c r="A83" s="26" t="s">
        <v>100</v>
      </c>
      <c r="B83" s="13" t="s">
        <v>101</v>
      </c>
      <c r="C83" s="14">
        <f>SUM(C85:C86)+C84</f>
        <v>150000</v>
      </c>
      <c r="D83" s="14">
        <f>SUM(D85:D86)+D84</f>
        <v>320000</v>
      </c>
      <c r="E83" s="14">
        <f>SUM(E85:E86)+E84</f>
        <v>409169.99</v>
      </c>
      <c r="F83" s="65">
        <f>SUM(E83/D83)*100</f>
        <v>127.86562187499999</v>
      </c>
      <c r="G83" s="14">
        <f>SUM(G85:G86)+G84</f>
        <v>221969.69999999998</v>
      </c>
      <c r="H83" s="14">
        <f>SUM(H85:H86)+H84</f>
        <v>187200.29</v>
      </c>
      <c r="I83" s="65">
        <f>SUM(E83/G83)*100</f>
        <v>184.33596567459435</v>
      </c>
    </row>
    <row r="84" spans="1:9" ht="46.5" customHeight="1">
      <c r="A84" s="29" t="s">
        <v>307</v>
      </c>
      <c r="B84" s="24" t="s">
        <v>308</v>
      </c>
      <c r="C84" s="25">
        <v>120000</v>
      </c>
      <c r="D84" s="25">
        <v>120000</v>
      </c>
      <c r="E84" s="25">
        <v>211122.35</v>
      </c>
      <c r="F84" s="65">
        <f>SUM(E84/D84)*100</f>
        <v>175.93529166666667</v>
      </c>
      <c r="G84" s="25">
        <v>19324.21</v>
      </c>
      <c r="H84" s="25">
        <f>SUM(E84-G84)</f>
        <v>191798.14</v>
      </c>
      <c r="I84" s="75">
        <f>E84/H84*100</f>
        <v>110.07528540162068</v>
      </c>
    </row>
    <row r="85" spans="1:9" ht="38.25" customHeight="1">
      <c r="A85" s="29" t="s">
        <v>102</v>
      </c>
      <c r="B85" s="24" t="s">
        <v>103</v>
      </c>
      <c r="C85" s="25">
        <v>0</v>
      </c>
      <c r="D85" s="25">
        <v>0</v>
      </c>
      <c r="E85" s="25">
        <v>0</v>
      </c>
      <c r="F85" s="75"/>
      <c r="G85" s="25">
        <v>145660.1</v>
      </c>
      <c r="H85" s="25">
        <f>SUM(E85-G85)</f>
        <v>-145660.1</v>
      </c>
      <c r="I85" s="75">
        <f>SUM(E85/G85)*100</f>
        <v>0</v>
      </c>
    </row>
    <row r="86" spans="1:9" ht="34.5" customHeight="1">
      <c r="A86" s="29" t="s">
        <v>104</v>
      </c>
      <c r="B86" s="24" t="s">
        <v>105</v>
      </c>
      <c r="C86" s="25">
        <v>30000</v>
      </c>
      <c r="D86" s="25">
        <v>200000</v>
      </c>
      <c r="E86" s="25">
        <v>198047.64</v>
      </c>
      <c r="F86" s="75">
        <f>SUM(E86/D86)*100</f>
        <v>99.02382</v>
      </c>
      <c r="G86" s="25">
        <v>56985.39</v>
      </c>
      <c r="H86" s="25">
        <f>SUM(E86-G86)</f>
        <v>141062.25</v>
      </c>
      <c r="I86" s="75">
        <f>SUM(E86/G86)*100</f>
        <v>347.54108026636305</v>
      </c>
    </row>
    <row r="87" spans="1:9" ht="44.25" customHeight="1">
      <c r="A87" s="26" t="s">
        <v>363</v>
      </c>
      <c r="B87" s="13" t="s">
        <v>367</v>
      </c>
      <c r="C87" s="14">
        <v>0</v>
      </c>
      <c r="D87" s="14">
        <f>D88</f>
        <v>56500</v>
      </c>
      <c r="E87" s="14">
        <f>E88</f>
        <v>32030.55</v>
      </c>
      <c r="F87" s="65">
        <f>E87/D87*100</f>
        <v>56.691238938053104</v>
      </c>
      <c r="G87" s="14">
        <v>0</v>
      </c>
      <c r="H87" s="14">
        <f>E87-G87</f>
        <v>32030.55</v>
      </c>
      <c r="I87" s="65"/>
    </row>
    <row r="88" spans="1:9" ht="45" customHeight="1">
      <c r="A88" s="29" t="s">
        <v>364</v>
      </c>
      <c r="B88" s="24" t="s">
        <v>368</v>
      </c>
      <c r="C88" s="25">
        <v>0</v>
      </c>
      <c r="D88" s="25">
        <f>D89+D90</f>
        <v>56500</v>
      </c>
      <c r="E88" s="25">
        <f>E89+E90</f>
        <v>32030.55</v>
      </c>
      <c r="F88" s="75">
        <f>E88/D88*100</f>
        <v>56.691238938053104</v>
      </c>
      <c r="G88" s="25">
        <v>0</v>
      </c>
      <c r="H88" s="25">
        <f>E88-G88</f>
        <v>32030.55</v>
      </c>
      <c r="I88" s="75"/>
    </row>
    <row r="89" spans="1:9" ht="66.75" customHeight="1">
      <c r="A89" s="29" t="s">
        <v>365</v>
      </c>
      <c r="B89" s="116" t="s">
        <v>369</v>
      </c>
      <c r="C89" s="25">
        <v>0</v>
      </c>
      <c r="D89" s="25">
        <v>32000</v>
      </c>
      <c r="E89" s="25">
        <v>32030.55</v>
      </c>
      <c r="F89" s="75">
        <f>E89/D89*100</f>
        <v>100.09546875</v>
      </c>
      <c r="G89" s="25">
        <v>0</v>
      </c>
      <c r="H89" s="25">
        <f>E89-G89</f>
        <v>32030.55</v>
      </c>
      <c r="I89" s="75"/>
    </row>
    <row r="90" spans="1:9" ht="59.25" customHeight="1">
      <c r="A90" s="29" t="s">
        <v>366</v>
      </c>
      <c r="B90" s="116" t="s">
        <v>370</v>
      </c>
      <c r="C90" s="25">
        <v>0</v>
      </c>
      <c r="D90" s="25">
        <v>24500</v>
      </c>
      <c r="E90" s="25">
        <v>0</v>
      </c>
      <c r="F90" s="75">
        <f>E90/D90*100</f>
        <v>0</v>
      </c>
      <c r="G90" s="25">
        <v>0</v>
      </c>
      <c r="H90" s="25">
        <f>E90-G90</f>
        <v>0</v>
      </c>
      <c r="I90" s="75"/>
    </row>
    <row r="91" spans="1:9" ht="17.25" customHeight="1">
      <c r="A91" s="3" t="s">
        <v>106</v>
      </c>
      <c r="B91" s="33" t="s">
        <v>107</v>
      </c>
      <c r="C91" s="5">
        <f>SUM(C95,C99,C102,C103,C105,C106)</f>
        <v>241500</v>
      </c>
      <c r="D91" s="5">
        <f>SUM(D95,D99,D102,D103,D105,D106)+D93+D97+D94</f>
        <v>241500</v>
      </c>
      <c r="E91" s="5">
        <f>SUM(E95,E99,E102,E103,E105,E106)+E93+E97+E94</f>
        <v>333060.62</v>
      </c>
      <c r="F91" s="60">
        <f>SUM(E91/D91)*100</f>
        <v>137.91330020703933</v>
      </c>
      <c r="G91" s="5">
        <f>SUM(G95,G99,G102,G103,G105,G106)+G93+G97+G94</f>
        <v>231300</v>
      </c>
      <c r="H91" s="5">
        <f>SUM(H95,H99,H102,H103,H105,H106)+H92</f>
        <v>250730.62</v>
      </c>
      <c r="I91" s="60">
        <f>SUM(E91/G91)*100</f>
        <v>143.99507998270644</v>
      </c>
    </row>
    <row r="92" spans="1:9" ht="27.75" customHeight="1">
      <c r="A92" s="21" t="s">
        <v>317</v>
      </c>
      <c r="B92" s="118" t="s">
        <v>315</v>
      </c>
      <c r="C92" s="42">
        <v>0</v>
      </c>
      <c r="D92" s="42">
        <f>D93+D94</f>
        <v>0</v>
      </c>
      <c r="E92" s="42">
        <f>E93+E94</f>
        <v>-150</v>
      </c>
      <c r="F92" s="60"/>
      <c r="G92" s="42">
        <f>G93</f>
        <v>0</v>
      </c>
      <c r="H92" s="42">
        <f>H93</f>
        <v>0</v>
      </c>
      <c r="I92" s="61"/>
    </row>
    <row r="93" spans="1:9" ht="63" customHeight="1">
      <c r="A93" s="21" t="s">
        <v>318</v>
      </c>
      <c r="B93" s="22" t="s">
        <v>316</v>
      </c>
      <c r="C93" s="42">
        <v>0</v>
      </c>
      <c r="D93" s="42">
        <v>0</v>
      </c>
      <c r="E93" s="42">
        <v>0</v>
      </c>
      <c r="F93" s="60"/>
      <c r="G93" s="42">
        <v>0</v>
      </c>
      <c r="H93" s="25">
        <f>SUM(E93-G93)</f>
        <v>0</v>
      </c>
      <c r="I93" s="61"/>
    </row>
    <row r="94" spans="1:9" ht="53.25" customHeight="1">
      <c r="A94" s="9" t="s">
        <v>378</v>
      </c>
      <c r="B94" s="22" t="s">
        <v>377</v>
      </c>
      <c r="C94" s="11">
        <v>0</v>
      </c>
      <c r="D94" s="11">
        <v>0</v>
      </c>
      <c r="E94" s="11">
        <v>-150</v>
      </c>
      <c r="F94" s="128"/>
      <c r="G94" s="11">
        <v>0</v>
      </c>
      <c r="H94" s="63">
        <v>0</v>
      </c>
      <c r="I94" s="64"/>
    </row>
    <row r="95" spans="1:9" ht="45" customHeight="1">
      <c r="A95" s="68" t="s">
        <v>194</v>
      </c>
      <c r="B95" s="72" t="s">
        <v>196</v>
      </c>
      <c r="C95" s="11">
        <f>SUM(C96)</f>
        <v>8500</v>
      </c>
      <c r="D95" s="11">
        <f>SUM(D96)</f>
        <v>8500</v>
      </c>
      <c r="E95" s="11">
        <f>SUM(E96)</f>
        <v>0</v>
      </c>
      <c r="F95" s="64">
        <f>E95/D95*100</f>
        <v>0</v>
      </c>
      <c r="G95" s="11">
        <f>SUM(G96)</f>
        <v>5000</v>
      </c>
      <c r="H95" s="11">
        <f>SUM(H96)</f>
        <v>-5000</v>
      </c>
      <c r="I95" s="60">
        <f>E95/G95*100</f>
        <v>0</v>
      </c>
    </row>
    <row r="96" spans="1:9" ht="43.5" customHeight="1">
      <c r="A96" s="69" t="s">
        <v>195</v>
      </c>
      <c r="B96" s="74" t="s">
        <v>197</v>
      </c>
      <c r="C96" s="25">
        <v>8500</v>
      </c>
      <c r="D96" s="25">
        <v>8500</v>
      </c>
      <c r="E96" s="25">
        <v>0</v>
      </c>
      <c r="F96" s="75">
        <f>E96/D96*100</f>
        <v>0</v>
      </c>
      <c r="G96" s="25">
        <v>5000</v>
      </c>
      <c r="H96" s="25">
        <f>SUM(E96-G96)</f>
        <v>-5000</v>
      </c>
      <c r="I96" s="61">
        <f>E96/G96*100</f>
        <v>0</v>
      </c>
    </row>
    <row r="97" spans="1:9" ht="43.5" customHeight="1">
      <c r="A97" s="68" t="s">
        <v>335</v>
      </c>
      <c r="B97" s="72" t="s">
        <v>336</v>
      </c>
      <c r="C97" s="11">
        <f>SUM(C98)</f>
        <v>0</v>
      </c>
      <c r="D97" s="11">
        <f>SUM(D98)</f>
        <v>0</v>
      </c>
      <c r="E97" s="11">
        <f>SUM(E98)</f>
        <v>40000</v>
      </c>
      <c r="F97" s="64"/>
      <c r="G97" s="11">
        <f>SUM(G98)</f>
        <v>0</v>
      </c>
      <c r="H97" s="11">
        <f>SUM(H98)</f>
        <v>40000</v>
      </c>
      <c r="I97" s="64"/>
    </row>
    <row r="98" spans="1:9" ht="43.5" customHeight="1">
      <c r="A98" s="69" t="s">
        <v>338</v>
      </c>
      <c r="B98" s="74" t="s">
        <v>337</v>
      </c>
      <c r="C98" s="25">
        <v>0</v>
      </c>
      <c r="D98" s="25">
        <v>0</v>
      </c>
      <c r="E98" s="25">
        <v>40000</v>
      </c>
      <c r="F98" s="75"/>
      <c r="G98" s="25">
        <v>0</v>
      </c>
      <c r="H98" s="25">
        <f>SUM(E98-G98)</f>
        <v>40000</v>
      </c>
      <c r="I98" s="75"/>
    </row>
    <row r="99" spans="1:9" ht="86.25" customHeight="1">
      <c r="A99" s="18" t="s">
        <v>108</v>
      </c>
      <c r="B99" s="22" t="s">
        <v>109</v>
      </c>
      <c r="C99" s="34">
        <v>0</v>
      </c>
      <c r="D99" s="34">
        <f>SUM(D100:D101)</f>
        <v>0</v>
      </c>
      <c r="E99" s="34">
        <f>SUM(E100:E101)</f>
        <v>500</v>
      </c>
      <c r="F99" s="34"/>
      <c r="G99" s="34">
        <f>SUM(G100:G101)</f>
        <v>13500</v>
      </c>
      <c r="H99" s="34">
        <f>SUM(H100:H101)</f>
        <v>-13000</v>
      </c>
      <c r="I99" s="64">
        <f>SUM(E99/G99)*100</f>
        <v>3.7037037037037033</v>
      </c>
    </row>
    <row r="100" spans="1:9" ht="27" customHeight="1">
      <c r="A100" s="69" t="s">
        <v>199</v>
      </c>
      <c r="B100" s="74" t="s">
        <v>198</v>
      </c>
      <c r="C100" s="36">
        <v>0</v>
      </c>
      <c r="D100" s="36">
        <v>0</v>
      </c>
      <c r="E100" s="36">
        <v>500</v>
      </c>
      <c r="F100" s="75"/>
      <c r="G100" s="36">
        <v>3500</v>
      </c>
      <c r="H100" s="25">
        <f aca="true" t="shared" si="16" ref="H100:H107">SUM(E100-G100)</f>
        <v>-3000</v>
      </c>
      <c r="I100" s="75">
        <f>SUM(E100/G100)*100</f>
        <v>14.285714285714285</v>
      </c>
    </row>
    <row r="101" spans="1:9" ht="19.5" customHeight="1">
      <c r="A101" s="23" t="s">
        <v>110</v>
      </c>
      <c r="B101" s="35" t="s">
        <v>111</v>
      </c>
      <c r="C101" s="36">
        <v>0</v>
      </c>
      <c r="D101" s="36">
        <v>0</v>
      </c>
      <c r="E101" s="36">
        <v>0</v>
      </c>
      <c r="F101" s="75"/>
      <c r="G101" s="36">
        <v>10000</v>
      </c>
      <c r="H101" s="25">
        <f t="shared" si="16"/>
        <v>-10000</v>
      </c>
      <c r="I101" s="75">
        <f>SUM(E101/G101)*100</f>
        <v>0</v>
      </c>
    </row>
    <row r="102" spans="1:9" ht="35.25" customHeight="1">
      <c r="A102" s="18" t="s">
        <v>112</v>
      </c>
      <c r="B102" s="19" t="s">
        <v>113</v>
      </c>
      <c r="C102" s="11">
        <v>45000</v>
      </c>
      <c r="D102" s="11">
        <v>45000</v>
      </c>
      <c r="E102" s="11">
        <v>500</v>
      </c>
      <c r="F102" s="64">
        <f>E102/D102*100</f>
        <v>1.1111111111111112</v>
      </c>
      <c r="G102" s="11">
        <v>0</v>
      </c>
      <c r="H102" s="11">
        <f t="shared" si="16"/>
        <v>500</v>
      </c>
      <c r="I102" s="64"/>
    </row>
    <row r="103" spans="1:9" ht="47.25" customHeight="1">
      <c r="A103" s="68" t="s">
        <v>202</v>
      </c>
      <c r="B103" s="72" t="s">
        <v>200</v>
      </c>
      <c r="C103" s="11">
        <f>SUM(C104)</f>
        <v>0</v>
      </c>
      <c r="D103" s="11">
        <f>SUM(D104)</f>
        <v>0</v>
      </c>
      <c r="E103" s="11">
        <f>SUM(E104)</f>
        <v>0</v>
      </c>
      <c r="F103" s="61"/>
      <c r="G103" s="11">
        <f>SUM(G104)</f>
        <v>3000</v>
      </c>
      <c r="H103" s="11">
        <f>SUM(H104)</f>
        <v>-3000</v>
      </c>
      <c r="I103" s="61">
        <f>E103/G103*100</f>
        <v>0</v>
      </c>
    </row>
    <row r="104" spans="1:9" ht="45.75" customHeight="1">
      <c r="A104" s="69" t="s">
        <v>203</v>
      </c>
      <c r="B104" s="74" t="s">
        <v>201</v>
      </c>
      <c r="C104" s="25">
        <v>0</v>
      </c>
      <c r="D104" s="25">
        <v>0</v>
      </c>
      <c r="E104" s="25">
        <v>0</v>
      </c>
      <c r="F104" s="75"/>
      <c r="G104" s="25">
        <v>3000</v>
      </c>
      <c r="H104" s="25">
        <f t="shared" si="16"/>
        <v>-3000</v>
      </c>
      <c r="I104" s="61">
        <f>E104/G104*100</f>
        <v>0</v>
      </c>
    </row>
    <row r="105" spans="1:9" ht="48">
      <c r="A105" s="18" t="s">
        <v>114</v>
      </c>
      <c r="B105" s="19" t="s">
        <v>115</v>
      </c>
      <c r="C105" s="11">
        <v>3000</v>
      </c>
      <c r="D105" s="11">
        <v>3000</v>
      </c>
      <c r="E105" s="11">
        <v>0</v>
      </c>
      <c r="F105" s="64">
        <f>E105/D105*100</f>
        <v>0</v>
      </c>
      <c r="G105" s="11">
        <v>0</v>
      </c>
      <c r="H105" s="11">
        <f t="shared" si="16"/>
        <v>0</v>
      </c>
      <c r="I105" s="64"/>
    </row>
    <row r="106" spans="1:9" ht="24.75" customHeight="1">
      <c r="A106" s="9" t="s">
        <v>116</v>
      </c>
      <c r="B106" s="10" t="s">
        <v>117</v>
      </c>
      <c r="C106" s="11">
        <f>SUM(C107)</f>
        <v>185000</v>
      </c>
      <c r="D106" s="11">
        <f>SUM(D107)</f>
        <v>185000</v>
      </c>
      <c r="E106" s="11">
        <f>SUM(E107)</f>
        <v>292210.62</v>
      </c>
      <c r="F106" s="64">
        <f>SUM(E106/D106)*100</f>
        <v>157.95168648648647</v>
      </c>
      <c r="G106" s="11">
        <v>209800</v>
      </c>
      <c r="H106" s="11">
        <f>SUM(H107)</f>
        <v>271230.62</v>
      </c>
      <c r="I106" s="64">
        <f>SUM(E106/G106)*100</f>
        <v>139.28056244041943</v>
      </c>
    </row>
    <row r="107" spans="1:9" ht="33" customHeight="1">
      <c r="A107" s="76" t="s">
        <v>118</v>
      </c>
      <c r="B107" s="35" t="s">
        <v>119</v>
      </c>
      <c r="C107" s="80">
        <v>185000</v>
      </c>
      <c r="D107" s="25">
        <v>185000</v>
      </c>
      <c r="E107" s="25">
        <v>292210.62</v>
      </c>
      <c r="F107" s="75">
        <f>SUM(E107/D107)*100</f>
        <v>157.95168648648647</v>
      </c>
      <c r="G107" s="25">
        <v>20980</v>
      </c>
      <c r="H107" s="25">
        <f t="shared" si="16"/>
        <v>271230.62</v>
      </c>
      <c r="I107" s="75">
        <f>SUM(E107/G107)*100</f>
        <v>1392.8056244041943</v>
      </c>
    </row>
    <row r="108" spans="1:9" ht="18.75" customHeight="1">
      <c r="A108" s="77" t="s">
        <v>204</v>
      </c>
      <c r="B108" s="81" t="s">
        <v>205</v>
      </c>
      <c r="C108" s="85">
        <f>SUM(C111)</f>
        <v>0</v>
      </c>
      <c r="D108" s="85">
        <f>SUM(D111+D109)</f>
        <v>0</v>
      </c>
      <c r="E108" s="85">
        <f>SUM(E111+E109)</f>
        <v>0</v>
      </c>
      <c r="F108" s="61"/>
      <c r="G108" s="85">
        <f>SUM(G111)+G110</f>
        <v>48452.58</v>
      </c>
      <c r="H108" s="85">
        <f>SUM(H111)+H110</f>
        <v>-47095.58</v>
      </c>
      <c r="I108" s="60">
        <f>E108/G108*100</f>
        <v>0</v>
      </c>
    </row>
    <row r="109" spans="1:9" ht="18.75" customHeight="1">
      <c r="A109" s="78" t="s">
        <v>309</v>
      </c>
      <c r="B109" s="82" t="s">
        <v>310</v>
      </c>
      <c r="C109" s="84">
        <v>0</v>
      </c>
      <c r="D109" s="84">
        <v>0</v>
      </c>
      <c r="E109" s="84">
        <f>E110</f>
        <v>0</v>
      </c>
      <c r="F109" s="64"/>
      <c r="G109" s="84">
        <f>G110</f>
        <v>1357</v>
      </c>
      <c r="H109" s="84">
        <f>E109-G109</f>
        <v>-1357</v>
      </c>
      <c r="I109" s="61">
        <f>E109/G109*100</f>
        <v>0</v>
      </c>
    </row>
    <row r="110" spans="1:9" ht="23.25" customHeight="1">
      <c r="A110" s="79" t="s">
        <v>312</v>
      </c>
      <c r="B110" s="83" t="s">
        <v>311</v>
      </c>
      <c r="C110" s="80">
        <v>0</v>
      </c>
      <c r="D110" s="80">
        <v>0</v>
      </c>
      <c r="E110" s="80">
        <v>0</v>
      </c>
      <c r="F110" s="75"/>
      <c r="G110" s="80">
        <v>1357</v>
      </c>
      <c r="H110" s="25">
        <v>0</v>
      </c>
      <c r="I110" s="75">
        <f>E110/G110*100</f>
        <v>0</v>
      </c>
    </row>
    <row r="111" spans="1:9" ht="16.5" customHeight="1">
      <c r="A111" s="78" t="s">
        <v>206</v>
      </c>
      <c r="B111" s="82" t="s">
        <v>207</v>
      </c>
      <c r="C111" s="84">
        <f>SUM(C112)</f>
        <v>0</v>
      </c>
      <c r="D111" s="84">
        <f>SUM(D112)</f>
        <v>0</v>
      </c>
      <c r="E111" s="84">
        <f>SUM(E112)</f>
        <v>0</v>
      </c>
      <c r="F111" s="123"/>
      <c r="G111" s="84">
        <f>SUM(G112)</f>
        <v>47095.58</v>
      </c>
      <c r="H111" s="84">
        <f>SUM(H112)</f>
        <v>-47095.58</v>
      </c>
      <c r="I111" s="64">
        <f>E111/G111*100</f>
        <v>0</v>
      </c>
    </row>
    <row r="112" spans="1:9" ht="15.75" customHeight="1">
      <c r="A112" s="79" t="s">
        <v>208</v>
      </c>
      <c r="B112" s="83" t="s">
        <v>209</v>
      </c>
      <c r="C112" s="80">
        <v>0</v>
      </c>
      <c r="D112" s="25">
        <v>0</v>
      </c>
      <c r="E112" s="25">
        <v>0</v>
      </c>
      <c r="F112" s="123"/>
      <c r="G112" s="25">
        <v>47095.58</v>
      </c>
      <c r="H112" s="25">
        <f>SUM(E112-G112)</f>
        <v>-47095.58</v>
      </c>
      <c r="I112" s="75">
        <f>E112/G112*100</f>
        <v>0</v>
      </c>
    </row>
    <row r="113" spans="1:9" ht="12.75">
      <c r="A113" s="37" t="s">
        <v>120</v>
      </c>
      <c r="B113" s="38" t="s">
        <v>121</v>
      </c>
      <c r="C113" s="5">
        <f>SUM(C114+C170)</f>
        <v>550279359.35</v>
      </c>
      <c r="D113" s="5">
        <f>SUM(D114+D170)</f>
        <v>513628257.41999996</v>
      </c>
      <c r="E113" s="5">
        <f>SUM(E114+E170)</f>
        <v>126463012</v>
      </c>
      <c r="F113" s="60">
        <f aca="true" t="shared" si="17" ref="F113:F118">SUM(E113/D113)*100</f>
        <v>24.62150595748662</v>
      </c>
      <c r="G113" s="5">
        <f>SUM(G114+G170)</f>
        <v>92680184.25999999</v>
      </c>
      <c r="H113" s="5">
        <f>SUM(H114+H170)</f>
        <v>33761419.74</v>
      </c>
      <c r="I113" s="60">
        <f>SUM(E113/G113)*100</f>
        <v>136.45097170418597</v>
      </c>
    </row>
    <row r="114" spans="1:9" ht="26.25" customHeight="1">
      <c r="A114" s="39" t="s">
        <v>122</v>
      </c>
      <c r="B114" s="38" t="s">
        <v>123</v>
      </c>
      <c r="C114" s="5">
        <f>SUM(C115+C120+C145+C167)</f>
        <v>550279359.35</v>
      </c>
      <c r="D114" s="5">
        <f>SUM(D115+D120+D145+D167)</f>
        <v>513861147.16999996</v>
      </c>
      <c r="E114" s="5">
        <f>SUM(E115+E120+E145+E167)</f>
        <v>126695901.75</v>
      </c>
      <c r="F114" s="60">
        <f t="shared" si="17"/>
        <v>24.655668646628655</v>
      </c>
      <c r="G114" s="5">
        <f>SUM(G115+G120+G145+G167)</f>
        <v>92680184.25999999</v>
      </c>
      <c r="H114" s="5">
        <f>SUM(H115+H120+H145+H167)</f>
        <v>33994309.49</v>
      </c>
      <c r="I114" s="60">
        <f>SUM(E114/G114)*100</f>
        <v>136.702254922772</v>
      </c>
    </row>
    <row r="115" spans="1:9" ht="24" customHeight="1">
      <c r="A115" s="40" t="s">
        <v>124</v>
      </c>
      <c r="B115" s="41" t="s">
        <v>125</v>
      </c>
      <c r="C115" s="42">
        <f>SUM(C116)</f>
        <v>48425100</v>
      </c>
      <c r="D115" s="42">
        <f>SUM(D116+D118)</f>
        <v>52879820</v>
      </c>
      <c r="E115" s="42">
        <f>SUM(E116+E118)</f>
        <v>40773545</v>
      </c>
      <c r="F115" s="61">
        <f t="shared" si="17"/>
        <v>77.10605860609965</v>
      </c>
      <c r="G115" s="42">
        <f>SUM(G116+G118)</f>
        <v>42861750.3</v>
      </c>
      <c r="H115" s="42">
        <f>SUM(H116+H118)</f>
        <v>-2088205.299999997</v>
      </c>
      <c r="I115" s="61">
        <f>SUM(E115/G115)*100</f>
        <v>95.12804473596125</v>
      </c>
    </row>
    <row r="116" spans="1:9" ht="12.75">
      <c r="A116" s="43" t="s">
        <v>126</v>
      </c>
      <c r="B116" s="44" t="s">
        <v>127</v>
      </c>
      <c r="C116" s="11">
        <f>SUM(C117)</f>
        <v>48425100</v>
      </c>
      <c r="D116" s="11">
        <f>SUM(D117)</f>
        <v>48425100</v>
      </c>
      <c r="E116" s="11">
        <f>SUM(E117)</f>
        <v>36318825</v>
      </c>
      <c r="F116" s="61">
        <f t="shared" si="17"/>
        <v>75</v>
      </c>
      <c r="G116" s="11">
        <f>SUM(G117)</f>
        <v>41155350.3</v>
      </c>
      <c r="H116" s="11">
        <f>SUM(H117)</f>
        <v>-4836525.299999997</v>
      </c>
      <c r="I116" s="61">
        <f>SUM(E116/G116)*100</f>
        <v>88.24812505605134</v>
      </c>
    </row>
    <row r="117" spans="1:9" ht="21.75" customHeight="1">
      <c r="A117" s="45" t="s">
        <v>128</v>
      </c>
      <c r="B117" s="46" t="s">
        <v>129</v>
      </c>
      <c r="C117" s="25">
        <v>48425100</v>
      </c>
      <c r="D117" s="25">
        <v>48425100</v>
      </c>
      <c r="E117" s="25">
        <v>36318825</v>
      </c>
      <c r="F117" s="61">
        <f t="shared" si="17"/>
        <v>75</v>
      </c>
      <c r="G117" s="25">
        <v>41155350.3</v>
      </c>
      <c r="H117" s="25">
        <f>SUM(E117-G117)</f>
        <v>-4836525.299999997</v>
      </c>
      <c r="I117" s="75">
        <f>SUM(E117/G117)*100</f>
        <v>88.24812505605134</v>
      </c>
    </row>
    <row r="118" spans="1:9" ht="25.5" customHeight="1">
      <c r="A118" s="43" t="s">
        <v>130</v>
      </c>
      <c r="B118" s="47" t="s">
        <v>131</v>
      </c>
      <c r="C118" s="11">
        <v>0</v>
      </c>
      <c r="D118" s="11">
        <f>SUM(D119)</f>
        <v>4454720</v>
      </c>
      <c r="E118" s="11">
        <f>SUM(E119)</f>
        <v>4454720</v>
      </c>
      <c r="F118" s="64">
        <f t="shared" si="17"/>
        <v>100</v>
      </c>
      <c r="G118" s="11">
        <f>SUM(G119)</f>
        <v>1706400</v>
      </c>
      <c r="H118" s="11">
        <f>SUM(H119)</f>
        <v>2748320</v>
      </c>
      <c r="I118" s="61">
        <f>E118/G118*100</f>
        <v>261.05954055321143</v>
      </c>
    </row>
    <row r="119" spans="1:9" ht="21.75" customHeight="1">
      <c r="A119" s="43" t="s">
        <v>132</v>
      </c>
      <c r="B119" s="46" t="s">
        <v>133</v>
      </c>
      <c r="C119" s="25">
        <v>0</v>
      </c>
      <c r="D119" s="25">
        <v>4454720</v>
      </c>
      <c r="E119" s="25">
        <v>4454720</v>
      </c>
      <c r="F119" s="75">
        <f aca="true" t="shared" si="18" ref="F119:F172">SUM(E119/D119)*100</f>
        <v>100</v>
      </c>
      <c r="G119" s="25">
        <v>1706400</v>
      </c>
      <c r="H119" s="25">
        <f>SUM(E119-G119)</f>
        <v>2748320</v>
      </c>
      <c r="I119" s="75">
        <f>E119/G119*100</f>
        <v>261.05954055321143</v>
      </c>
    </row>
    <row r="120" spans="1:9" ht="23.25" customHeight="1">
      <c r="A120" s="99" t="s">
        <v>134</v>
      </c>
      <c r="B120" s="51" t="s">
        <v>135</v>
      </c>
      <c r="C120" s="42">
        <f>SUM(C121+C125+C127+C132+C134)+C133</f>
        <v>431527925</v>
      </c>
      <c r="D120" s="42">
        <f>SUM(D121+D125+D127+D132+D134)</f>
        <v>387696305.82</v>
      </c>
      <c r="E120" s="42">
        <f>SUM(E121+E125+E127+E132+E134)</f>
        <v>32109648.900000002</v>
      </c>
      <c r="F120" s="61">
        <f t="shared" si="18"/>
        <v>8.282165297419136</v>
      </c>
      <c r="G120" s="42">
        <f>SUM(G121+G125+G127+G132+G134)+G123</f>
        <v>5207316.529999999</v>
      </c>
      <c r="H120" s="42">
        <f>SUM(H121+H125+H127+H132+H134)+H123</f>
        <v>26902332.37</v>
      </c>
      <c r="I120" s="61">
        <f>E120/G120*100</f>
        <v>616.6256403852601</v>
      </c>
    </row>
    <row r="121" spans="1:9" ht="16.5" customHeight="1">
      <c r="A121" s="93" t="s">
        <v>224</v>
      </c>
      <c r="B121" s="96" t="s">
        <v>225</v>
      </c>
      <c r="C121" s="11">
        <f>SUM(C122)</f>
        <v>0</v>
      </c>
      <c r="D121" s="11">
        <f>SUM(D122)</f>
        <v>0</v>
      </c>
      <c r="E121" s="11">
        <f>SUM(E122)</f>
        <v>0</v>
      </c>
      <c r="F121" s="64"/>
      <c r="G121" s="11">
        <f>SUM(G122)</f>
        <v>0</v>
      </c>
      <c r="H121" s="11">
        <f>SUM(H122)</f>
        <v>0</v>
      </c>
      <c r="I121" s="64"/>
    </row>
    <row r="122" spans="1:9" ht="21" customHeight="1">
      <c r="A122" s="95" t="s">
        <v>226</v>
      </c>
      <c r="B122" s="98" t="s">
        <v>227</v>
      </c>
      <c r="C122" s="25">
        <v>0</v>
      </c>
      <c r="D122" s="25">
        <v>0</v>
      </c>
      <c r="E122" s="25">
        <v>0</v>
      </c>
      <c r="F122" s="65"/>
      <c r="G122" s="25">
        <v>0</v>
      </c>
      <c r="H122" s="25">
        <f>SUM(E122-G122)</f>
        <v>0</v>
      </c>
      <c r="I122" s="75"/>
    </row>
    <row r="123" spans="1:9" ht="35.25" customHeight="1">
      <c r="A123" s="95" t="s">
        <v>321</v>
      </c>
      <c r="B123" s="98" t="s">
        <v>319</v>
      </c>
      <c r="C123" s="25">
        <v>0</v>
      </c>
      <c r="D123" s="25">
        <v>0</v>
      </c>
      <c r="E123" s="25">
        <v>0</v>
      </c>
      <c r="F123" s="65"/>
      <c r="G123" s="25">
        <f>G124</f>
        <v>0</v>
      </c>
      <c r="H123" s="25">
        <f>H124</f>
        <v>0</v>
      </c>
      <c r="I123" s="75"/>
    </row>
    <row r="124" spans="1:9" ht="34.5" customHeight="1">
      <c r="A124" s="95" t="s">
        <v>322</v>
      </c>
      <c r="B124" s="98" t="s">
        <v>320</v>
      </c>
      <c r="C124" s="25">
        <v>0</v>
      </c>
      <c r="D124" s="25">
        <v>0</v>
      </c>
      <c r="E124" s="25">
        <v>0</v>
      </c>
      <c r="F124" s="65"/>
      <c r="G124" s="25">
        <v>0</v>
      </c>
      <c r="H124" s="25">
        <f>SUM(E124-G124)</f>
        <v>0</v>
      </c>
      <c r="I124" s="75"/>
    </row>
    <row r="125" spans="1:9" ht="18" customHeight="1">
      <c r="A125" s="93" t="s">
        <v>230</v>
      </c>
      <c r="B125" s="96" t="s">
        <v>228</v>
      </c>
      <c r="C125" s="11">
        <f>SUM(C126)</f>
        <v>0</v>
      </c>
      <c r="D125" s="11">
        <f>SUM(D126)</f>
        <v>0</v>
      </c>
      <c r="E125" s="11">
        <f>SUM(E126)</f>
        <v>0</v>
      </c>
      <c r="F125" s="61"/>
      <c r="G125" s="11">
        <f>SUM(G126)</f>
        <v>0</v>
      </c>
      <c r="H125" s="11">
        <f>SUM(H126)</f>
        <v>0</v>
      </c>
      <c r="I125" s="61"/>
    </row>
    <row r="126" spans="1:9" ht="23.25" customHeight="1">
      <c r="A126" s="95" t="s">
        <v>231</v>
      </c>
      <c r="B126" s="98" t="s">
        <v>229</v>
      </c>
      <c r="C126" s="25">
        <v>0</v>
      </c>
      <c r="D126" s="25">
        <v>0</v>
      </c>
      <c r="E126" s="25">
        <v>0</v>
      </c>
      <c r="F126" s="65"/>
      <c r="G126" s="25">
        <v>0</v>
      </c>
      <c r="H126" s="25">
        <f>SUM(E126-G126)</f>
        <v>0</v>
      </c>
      <c r="I126" s="75"/>
    </row>
    <row r="127" spans="1:9" ht="23.25" customHeight="1">
      <c r="A127" s="18" t="s">
        <v>136</v>
      </c>
      <c r="B127" s="19" t="s">
        <v>137</v>
      </c>
      <c r="C127" s="11">
        <f>SUM(C128)</f>
        <v>431248600</v>
      </c>
      <c r="D127" s="11">
        <f>SUM(D128)</f>
        <v>383374731.18</v>
      </c>
      <c r="E127" s="11">
        <f>SUM(E128)</f>
        <v>28752295.1</v>
      </c>
      <c r="F127" s="61">
        <f t="shared" si="18"/>
        <v>7.499788786679417</v>
      </c>
      <c r="G127" s="11">
        <f>SUM(G128)</f>
        <v>2152614.53</v>
      </c>
      <c r="H127" s="11">
        <f>SUM(H128)</f>
        <v>26599680.57</v>
      </c>
      <c r="I127" s="61">
        <f>E127/G127*100</f>
        <v>1335.691769208675</v>
      </c>
    </row>
    <row r="128" spans="1:9" ht="23.25" customHeight="1">
      <c r="A128" s="23" t="s">
        <v>138</v>
      </c>
      <c r="B128" s="24" t="s">
        <v>139</v>
      </c>
      <c r="C128" s="25">
        <f>SUM(C129:C131)</f>
        <v>431248600</v>
      </c>
      <c r="D128" s="25">
        <f>SUM(D129:D131)</f>
        <v>383374731.18</v>
      </c>
      <c r="E128" s="25">
        <f>SUM(E129:E130)+E131</f>
        <v>28752295.1</v>
      </c>
      <c r="F128" s="61">
        <f t="shared" si="18"/>
        <v>7.499788786679417</v>
      </c>
      <c r="G128" s="25">
        <f>SUM(G129:G130)</f>
        <v>2152614.53</v>
      </c>
      <c r="H128" s="25">
        <f>SUM(H129:H130)+H131</f>
        <v>26599680.57</v>
      </c>
      <c r="I128" s="61">
        <f>E128/G128*100</f>
        <v>1335.691769208675</v>
      </c>
    </row>
    <row r="129" spans="1:9" ht="66.75" customHeight="1">
      <c r="A129" s="23"/>
      <c r="B129" s="24" t="s">
        <v>339</v>
      </c>
      <c r="C129" s="25">
        <v>0</v>
      </c>
      <c r="D129" s="25">
        <v>0</v>
      </c>
      <c r="E129" s="25">
        <v>0</v>
      </c>
      <c r="F129" s="61"/>
      <c r="G129" s="25">
        <v>0</v>
      </c>
      <c r="H129" s="25">
        <f>SUM(E129-G129)</f>
        <v>0</v>
      </c>
      <c r="I129" s="75"/>
    </row>
    <row r="130" spans="1:9" ht="78" customHeight="1">
      <c r="A130" s="23"/>
      <c r="B130" s="24" t="s">
        <v>140</v>
      </c>
      <c r="C130" s="25">
        <v>431248600</v>
      </c>
      <c r="D130" s="25">
        <v>383374731.18</v>
      </c>
      <c r="E130" s="25">
        <v>28752295.1</v>
      </c>
      <c r="F130" s="70">
        <f t="shared" si="18"/>
        <v>7.499788786679417</v>
      </c>
      <c r="G130" s="25">
        <v>2152614.53</v>
      </c>
      <c r="H130" s="25">
        <f>SUM(E130-G130)</f>
        <v>26599680.57</v>
      </c>
      <c r="I130" s="75">
        <f>E130/G130*100</f>
        <v>1335.691769208675</v>
      </c>
    </row>
    <row r="131" spans="1:9" ht="41.25" customHeight="1">
      <c r="A131" s="23"/>
      <c r="B131" s="24" t="s">
        <v>151</v>
      </c>
      <c r="C131" s="25">
        <v>0</v>
      </c>
      <c r="D131" s="25">
        <v>0</v>
      </c>
      <c r="E131" s="25">
        <v>0</v>
      </c>
      <c r="F131" s="75"/>
      <c r="G131" s="25">
        <v>0</v>
      </c>
      <c r="H131" s="25">
        <f>SUM(E131-G131)</f>
        <v>0</v>
      </c>
      <c r="I131" s="75"/>
    </row>
    <row r="132" spans="1:9" ht="15.75" customHeight="1">
      <c r="A132" s="18" t="s">
        <v>141</v>
      </c>
      <c r="B132" s="19" t="s">
        <v>142</v>
      </c>
      <c r="C132" s="11">
        <v>0</v>
      </c>
      <c r="D132" s="11">
        <f>SUM(D133)</f>
        <v>2217</v>
      </c>
      <c r="E132" s="11">
        <f>SUM(E133)</f>
        <v>2217</v>
      </c>
      <c r="F132" s="61">
        <f t="shared" si="18"/>
        <v>100</v>
      </c>
      <c r="G132" s="11">
        <f>SUM(G133)</f>
        <v>2274</v>
      </c>
      <c r="H132" s="11">
        <f>SUM(H133)</f>
        <v>-57</v>
      </c>
      <c r="I132" s="61">
        <f aca="true" t="shared" si="19" ref="I132:I138">E132/G132*100</f>
        <v>97.4934036939314</v>
      </c>
    </row>
    <row r="133" spans="1:9" ht="20.25" customHeight="1">
      <c r="A133" s="23" t="s">
        <v>143</v>
      </c>
      <c r="B133" s="24" t="s">
        <v>144</v>
      </c>
      <c r="C133" s="25">
        <v>2125</v>
      </c>
      <c r="D133" s="25">
        <v>2217</v>
      </c>
      <c r="E133" s="25">
        <v>2217</v>
      </c>
      <c r="F133" s="75">
        <f t="shared" si="18"/>
        <v>100</v>
      </c>
      <c r="G133" s="25">
        <v>2274</v>
      </c>
      <c r="H133" s="25">
        <f>SUM(E133-G133)</f>
        <v>-57</v>
      </c>
      <c r="I133" s="61">
        <f t="shared" si="19"/>
        <v>97.4934036939314</v>
      </c>
    </row>
    <row r="134" spans="1:9" ht="16.5" customHeight="1">
      <c r="A134" s="18" t="s">
        <v>145</v>
      </c>
      <c r="B134" s="49" t="s">
        <v>146</v>
      </c>
      <c r="C134" s="11">
        <f>SUM(C135)</f>
        <v>277200</v>
      </c>
      <c r="D134" s="11">
        <f>SUM(D135)</f>
        <v>4319357.640000001</v>
      </c>
      <c r="E134" s="11">
        <f>SUM(E135)</f>
        <v>3355136.8</v>
      </c>
      <c r="F134" s="61">
        <f t="shared" si="18"/>
        <v>77.67675380545704</v>
      </c>
      <c r="G134" s="11">
        <f>SUM(G135)</f>
        <v>3052428</v>
      </c>
      <c r="H134" s="11">
        <f>SUM(H135)</f>
        <v>302708.80000000005</v>
      </c>
      <c r="I134" s="61">
        <f t="shared" si="19"/>
        <v>109.91698411887192</v>
      </c>
    </row>
    <row r="135" spans="1:9" ht="15.75" customHeight="1">
      <c r="A135" s="23" t="s">
        <v>147</v>
      </c>
      <c r="B135" s="50" t="s">
        <v>148</v>
      </c>
      <c r="C135" s="25">
        <f>SUM(C136)</f>
        <v>277200</v>
      </c>
      <c r="D135" s="25">
        <f>SUM(D136:D144)</f>
        <v>4319357.640000001</v>
      </c>
      <c r="E135" s="25">
        <f>SUM(E136:E144)</f>
        <v>3355136.8</v>
      </c>
      <c r="F135" s="61">
        <f t="shared" si="18"/>
        <v>77.67675380545704</v>
      </c>
      <c r="G135" s="25">
        <f>SUM(G136:G144)</f>
        <v>3052428</v>
      </c>
      <c r="H135" s="25">
        <f>SUM(H136:H144)</f>
        <v>302708.80000000005</v>
      </c>
      <c r="I135" s="75">
        <f t="shared" si="19"/>
        <v>109.91698411887192</v>
      </c>
    </row>
    <row r="136" spans="1:9" ht="30.75" customHeight="1">
      <c r="A136" s="45"/>
      <c r="B136" s="50" t="s">
        <v>149</v>
      </c>
      <c r="C136" s="25">
        <v>277200</v>
      </c>
      <c r="D136" s="25">
        <v>277200</v>
      </c>
      <c r="E136" s="25">
        <v>277200</v>
      </c>
      <c r="F136" s="75">
        <f t="shared" si="18"/>
        <v>100</v>
      </c>
      <c r="G136" s="25">
        <v>277200</v>
      </c>
      <c r="H136" s="25">
        <f>SUM(E136-G136)</f>
        <v>0</v>
      </c>
      <c r="I136" s="75">
        <f t="shared" si="19"/>
        <v>100</v>
      </c>
    </row>
    <row r="137" spans="1:9" ht="56.25" customHeight="1">
      <c r="A137" s="45"/>
      <c r="B137" s="24" t="s">
        <v>232</v>
      </c>
      <c r="C137" s="25">
        <v>0</v>
      </c>
      <c r="D137" s="25">
        <v>2000</v>
      </c>
      <c r="E137" s="25">
        <v>2000</v>
      </c>
      <c r="F137" s="75">
        <f t="shared" si="18"/>
        <v>100</v>
      </c>
      <c r="G137" s="25">
        <v>2200000</v>
      </c>
      <c r="H137" s="25">
        <f>SUM(E137-G137)</f>
        <v>-2198000</v>
      </c>
      <c r="I137" s="75">
        <f t="shared" si="19"/>
        <v>0.09090909090909091</v>
      </c>
    </row>
    <row r="138" spans="1:9" ht="43.5" customHeight="1">
      <c r="A138" s="45"/>
      <c r="B138" s="24" t="s">
        <v>150</v>
      </c>
      <c r="C138" s="25">
        <v>0</v>
      </c>
      <c r="D138" s="25">
        <v>809709</v>
      </c>
      <c r="E138" s="25">
        <v>607281.75</v>
      </c>
      <c r="F138" s="75">
        <f>E138/D138*100</f>
        <v>75</v>
      </c>
      <c r="G138" s="25">
        <v>575228</v>
      </c>
      <c r="H138" s="25">
        <f>SUM(E138-G138)</f>
        <v>32053.75</v>
      </c>
      <c r="I138" s="75">
        <f t="shared" si="19"/>
        <v>105.57235565723504</v>
      </c>
    </row>
    <row r="139" spans="1:9" ht="32.25" customHeight="1" hidden="1">
      <c r="A139" s="45"/>
      <c r="B139" s="24" t="s">
        <v>151</v>
      </c>
      <c r="C139" s="25"/>
      <c r="D139" s="25"/>
      <c r="E139" s="25"/>
      <c r="F139" s="75" t="e">
        <f t="shared" si="18"/>
        <v>#DIV/0!</v>
      </c>
      <c r="G139" s="25"/>
      <c r="H139" s="25"/>
      <c r="I139" s="75" t="e">
        <f>SUM(E139/G139)*100</f>
        <v>#DIV/0!</v>
      </c>
    </row>
    <row r="140" spans="1:9" ht="72" customHeight="1">
      <c r="A140" s="45"/>
      <c r="B140" s="116" t="s">
        <v>304</v>
      </c>
      <c r="C140" s="25">
        <v>0</v>
      </c>
      <c r="D140" s="25">
        <v>822466.64</v>
      </c>
      <c r="E140" s="25">
        <v>616382.05</v>
      </c>
      <c r="F140" s="75">
        <f t="shared" si="18"/>
        <v>74.9431065070311</v>
      </c>
      <c r="G140" s="25">
        <v>0</v>
      </c>
      <c r="H140" s="25">
        <f>SUM(E140-G140)</f>
        <v>616382.05</v>
      </c>
      <c r="I140" s="75"/>
    </row>
    <row r="141" spans="1:9" ht="72" customHeight="1">
      <c r="A141" s="45"/>
      <c r="B141" s="116" t="s">
        <v>371</v>
      </c>
      <c r="C141" s="25">
        <v>0</v>
      </c>
      <c r="D141" s="25">
        <v>789422</v>
      </c>
      <c r="E141" s="25">
        <v>583389</v>
      </c>
      <c r="F141" s="75">
        <f t="shared" si="18"/>
        <v>73.9007780376022</v>
      </c>
      <c r="G141" s="25">
        <v>0</v>
      </c>
      <c r="H141" s="25">
        <f>SUM(E141-G141)</f>
        <v>583389</v>
      </c>
      <c r="I141" s="75"/>
    </row>
    <row r="142" spans="1:9" ht="72" customHeight="1">
      <c r="A142" s="45"/>
      <c r="B142" s="116" t="s">
        <v>372</v>
      </c>
      <c r="C142" s="25">
        <v>0</v>
      </c>
      <c r="D142" s="25">
        <v>1170956</v>
      </c>
      <c r="E142" s="25">
        <v>821280</v>
      </c>
      <c r="F142" s="75">
        <f t="shared" si="18"/>
        <v>70.13756281192461</v>
      </c>
      <c r="G142" s="25">
        <v>0</v>
      </c>
      <c r="H142" s="25">
        <f>SUM(E142-G142)</f>
        <v>821280</v>
      </c>
      <c r="I142" s="75"/>
    </row>
    <row r="143" spans="1:9" ht="72" customHeight="1">
      <c r="A143" s="45"/>
      <c r="B143" s="116" t="s">
        <v>373</v>
      </c>
      <c r="C143" s="25"/>
      <c r="D143" s="25">
        <v>395604</v>
      </c>
      <c r="E143" s="25">
        <v>395604</v>
      </c>
      <c r="F143" s="75">
        <f t="shared" si="18"/>
        <v>100</v>
      </c>
      <c r="G143" s="25">
        <v>0</v>
      </c>
      <c r="H143" s="25">
        <f>SUM(E143-G143)</f>
        <v>395604</v>
      </c>
      <c r="I143" s="75"/>
    </row>
    <row r="144" spans="1:9" ht="37.5" customHeight="1">
      <c r="A144" s="45"/>
      <c r="B144" s="24" t="s">
        <v>340</v>
      </c>
      <c r="C144" s="25">
        <v>0</v>
      </c>
      <c r="D144" s="25">
        <v>52000</v>
      </c>
      <c r="E144" s="25">
        <v>52000</v>
      </c>
      <c r="F144" s="75">
        <f t="shared" si="18"/>
        <v>100</v>
      </c>
      <c r="G144" s="25">
        <v>0</v>
      </c>
      <c r="H144" s="25">
        <f>SUM(E144-G144)</f>
        <v>52000</v>
      </c>
      <c r="I144" s="75"/>
    </row>
    <row r="145" spans="1:9" ht="21.75" customHeight="1">
      <c r="A145" s="48" t="s">
        <v>152</v>
      </c>
      <c r="B145" s="51" t="s">
        <v>153</v>
      </c>
      <c r="C145" s="42">
        <f>SUM(C150+C163)+C161</f>
        <v>69271334.35</v>
      </c>
      <c r="D145" s="42">
        <f>SUM(D150+D163)+D161</f>
        <v>72230021.35</v>
      </c>
      <c r="E145" s="42">
        <f>SUM(E150+E163)+E161</f>
        <v>53491737.85</v>
      </c>
      <c r="F145" s="61">
        <f t="shared" si="18"/>
        <v>74.05748586283646</v>
      </c>
      <c r="G145" s="42">
        <f>SUM(G150+G163)+G161</f>
        <v>44414876.43</v>
      </c>
      <c r="H145" s="42">
        <f>SUM(H150+H163)+H147+H149</f>
        <v>9055453.42</v>
      </c>
      <c r="I145" s="61">
        <f>SUM(E145/G145)*100</f>
        <v>120.4365342191272</v>
      </c>
    </row>
    <row r="146" spans="1:9" ht="21.75" customHeight="1">
      <c r="A146" s="18" t="s">
        <v>323</v>
      </c>
      <c r="B146" s="51" t="s">
        <v>325</v>
      </c>
      <c r="C146" s="42">
        <v>0</v>
      </c>
      <c r="D146" s="42">
        <v>0</v>
      </c>
      <c r="E146" s="42">
        <v>0</v>
      </c>
      <c r="F146" s="61"/>
      <c r="G146" s="42">
        <f>G147</f>
        <v>0</v>
      </c>
      <c r="H146" s="42">
        <f>H147</f>
        <v>0</v>
      </c>
      <c r="I146" s="61"/>
    </row>
    <row r="147" spans="1:9" ht="36" customHeight="1">
      <c r="A147" s="23" t="s">
        <v>324</v>
      </c>
      <c r="B147" s="24" t="s">
        <v>326</v>
      </c>
      <c r="C147" s="25">
        <v>0</v>
      </c>
      <c r="D147" s="25">
        <v>0</v>
      </c>
      <c r="E147" s="25">
        <v>0</v>
      </c>
      <c r="F147" s="75"/>
      <c r="G147" s="25">
        <v>0</v>
      </c>
      <c r="H147" s="25">
        <f>SUM(E147-G147)</f>
        <v>0</v>
      </c>
      <c r="I147" s="75"/>
    </row>
    <row r="148" spans="1:9" ht="27.75" customHeight="1">
      <c r="A148" s="18" t="s">
        <v>329</v>
      </c>
      <c r="B148" s="24" t="s">
        <v>327</v>
      </c>
      <c r="C148" s="25">
        <v>0</v>
      </c>
      <c r="D148" s="25">
        <v>0</v>
      </c>
      <c r="E148" s="25">
        <v>0</v>
      </c>
      <c r="F148" s="75"/>
      <c r="G148" s="25">
        <f>G149</f>
        <v>0</v>
      </c>
      <c r="H148" s="25">
        <f>H149</f>
        <v>0</v>
      </c>
      <c r="I148" s="75"/>
    </row>
    <row r="149" spans="1:9" ht="30" customHeight="1">
      <c r="A149" s="23" t="s">
        <v>330</v>
      </c>
      <c r="B149" s="24" t="s">
        <v>328</v>
      </c>
      <c r="C149" s="25">
        <v>0</v>
      </c>
      <c r="D149" s="25">
        <v>0</v>
      </c>
      <c r="E149" s="25">
        <v>0</v>
      </c>
      <c r="F149" s="75"/>
      <c r="G149" s="25">
        <v>0</v>
      </c>
      <c r="H149" s="25">
        <f>SUM(E149-G149)</f>
        <v>0</v>
      </c>
      <c r="I149" s="75"/>
    </row>
    <row r="150" spans="1:9" ht="21.75" customHeight="1">
      <c r="A150" s="18" t="s">
        <v>154</v>
      </c>
      <c r="B150" s="19" t="s">
        <v>155</v>
      </c>
      <c r="C150" s="11">
        <f aca="true" t="shared" si="20" ref="C150:H150">SUM(C151)</f>
        <v>1874132.35</v>
      </c>
      <c r="D150" s="11">
        <f t="shared" si="20"/>
        <v>1874132.35</v>
      </c>
      <c r="E150" s="11">
        <f t="shared" si="20"/>
        <v>1061257.85</v>
      </c>
      <c r="F150" s="61">
        <f t="shared" si="18"/>
        <v>56.62662244744882</v>
      </c>
      <c r="G150" s="11">
        <f t="shared" si="20"/>
        <v>1082533.43</v>
      </c>
      <c r="H150" s="11">
        <f t="shared" si="20"/>
        <v>-21275.580000000016</v>
      </c>
      <c r="I150" s="61">
        <f>SUM(E150/G150)*100</f>
        <v>98.0346491470476</v>
      </c>
    </row>
    <row r="151" spans="1:9" ht="21.75" customHeight="1">
      <c r="A151" s="23" t="s">
        <v>156</v>
      </c>
      <c r="B151" s="24" t="s">
        <v>157</v>
      </c>
      <c r="C151" s="25">
        <f>SUM(C152:C159)</f>
        <v>1874132.35</v>
      </c>
      <c r="D151" s="25">
        <f>SUM(D152:D159)</f>
        <v>1874132.35</v>
      </c>
      <c r="E151" s="25">
        <f>SUM(E152:E159)</f>
        <v>1061257.85</v>
      </c>
      <c r="F151" s="61">
        <f t="shared" si="18"/>
        <v>56.62662244744882</v>
      </c>
      <c r="G151" s="25">
        <f>SUM(G152:G159)</f>
        <v>1082533.43</v>
      </c>
      <c r="H151" s="25">
        <f>SUM(H152:H159)</f>
        <v>-21275.580000000016</v>
      </c>
      <c r="I151" s="75">
        <f>SUM(E151/G151)*100</f>
        <v>98.0346491470476</v>
      </c>
    </row>
    <row r="152" spans="1:9" ht="43.5" customHeight="1">
      <c r="A152" s="29"/>
      <c r="B152" s="52" t="s">
        <v>158</v>
      </c>
      <c r="C152" s="25">
        <v>374438</v>
      </c>
      <c r="D152" s="25">
        <v>374438</v>
      </c>
      <c r="E152" s="25">
        <v>283300</v>
      </c>
      <c r="F152" s="75">
        <f t="shared" si="18"/>
        <v>75.66005587039777</v>
      </c>
      <c r="G152" s="25">
        <v>275650</v>
      </c>
      <c r="H152" s="25">
        <f aca="true" t="shared" si="21" ref="H152:H158">SUM(E152-G152)</f>
        <v>7650</v>
      </c>
      <c r="I152" s="75">
        <f>SUM(E152/G152)*100</f>
        <v>102.77525847995648</v>
      </c>
    </row>
    <row r="153" spans="1:9" ht="32.25" customHeight="1">
      <c r="A153" s="29"/>
      <c r="B153" s="53" t="s">
        <v>159</v>
      </c>
      <c r="C153" s="25">
        <v>6579.6</v>
      </c>
      <c r="D153" s="25">
        <v>6579.6</v>
      </c>
      <c r="E153" s="25">
        <v>6579.6</v>
      </c>
      <c r="F153" s="75">
        <f t="shared" si="18"/>
        <v>100</v>
      </c>
      <c r="G153" s="122">
        <v>6699.6</v>
      </c>
      <c r="H153" s="25">
        <f t="shared" si="21"/>
        <v>-120</v>
      </c>
      <c r="I153" s="75">
        <f>E153/G153*100</f>
        <v>98.20884828945012</v>
      </c>
    </row>
    <row r="154" spans="1:9" ht="87" customHeight="1">
      <c r="A154" s="29"/>
      <c r="B154" s="52" t="s">
        <v>160</v>
      </c>
      <c r="C154" s="25">
        <v>489492</v>
      </c>
      <c r="D154" s="25">
        <v>489492</v>
      </c>
      <c r="E154" s="25">
        <v>367119</v>
      </c>
      <c r="F154" s="75">
        <f t="shared" si="18"/>
        <v>75</v>
      </c>
      <c r="G154" s="122">
        <v>359154</v>
      </c>
      <c r="H154" s="25">
        <f t="shared" si="21"/>
        <v>7965</v>
      </c>
      <c r="I154" s="75">
        <f>SUM(E154/G154)*100</f>
        <v>102.21771162231244</v>
      </c>
    </row>
    <row r="155" spans="1:9" ht="75.75" customHeight="1">
      <c r="A155" s="29"/>
      <c r="B155" s="124" t="s">
        <v>352</v>
      </c>
      <c r="C155" s="25">
        <v>34714</v>
      </c>
      <c r="D155" s="25">
        <v>34714</v>
      </c>
      <c r="E155" s="25">
        <v>26037</v>
      </c>
      <c r="F155" s="75">
        <f t="shared" si="18"/>
        <v>75.0043210232183</v>
      </c>
      <c r="G155" s="122">
        <v>0</v>
      </c>
      <c r="H155" s="25">
        <f t="shared" si="21"/>
        <v>26037</v>
      </c>
      <c r="I155" s="75"/>
    </row>
    <row r="156" spans="1:9" ht="44.25" customHeight="1">
      <c r="A156" s="29"/>
      <c r="B156" s="54" t="s">
        <v>161</v>
      </c>
      <c r="C156" s="25">
        <v>23100</v>
      </c>
      <c r="D156" s="25">
        <v>23100</v>
      </c>
      <c r="E156" s="25">
        <v>23100</v>
      </c>
      <c r="F156" s="75">
        <f t="shared" si="18"/>
        <v>100</v>
      </c>
      <c r="G156" s="122">
        <v>23100</v>
      </c>
      <c r="H156" s="25">
        <f t="shared" si="21"/>
        <v>0</v>
      </c>
      <c r="I156" s="75">
        <f>E156/G156*100</f>
        <v>100</v>
      </c>
    </row>
    <row r="157" spans="1:9" ht="70.5" customHeight="1">
      <c r="A157" s="29"/>
      <c r="B157" s="53" t="s">
        <v>162</v>
      </c>
      <c r="C157" s="25">
        <v>863612.75</v>
      </c>
      <c r="D157" s="25">
        <v>863612.75</v>
      </c>
      <c r="E157" s="25">
        <v>355122.25</v>
      </c>
      <c r="F157" s="75">
        <f t="shared" si="18"/>
        <v>41.1205427432608</v>
      </c>
      <c r="G157" s="122">
        <v>417929.83</v>
      </c>
      <c r="H157" s="25">
        <f t="shared" si="21"/>
        <v>-62807.580000000016</v>
      </c>
      <c r="I157" s="75">
        <f>SUM(E157/G157)*100</f>
        <v>84.97174035172364</v>
      </c>
    </row>
    <row r="158" spans="1:9" ht="75" customHeight="1">
      <c r="A158" s="29"/>
      <c r="B158" s="52" t="s">
        <v>163</v>
      </c>
      <c r="C158" s="25">
        <v>12000</v>
      </c>
      <c r="D158" s="25">
        <v>12000</v>
      </c>
      <c r="E158" s="25">
        <v>0</v>
      </c>
      <c r="F158" s="75">
        <f t="shared" si="18"/>
        <v>0</v>
      </c>
      <c r="G158" s="25">
        <v>0</v>
      </c>
      <c r="H158" s="25">
        <f t="shared" si="21"/>
        <v>0</v>
      </c>
      <c r="I158" s="75"/>
    </row>
    <row r="159" spans="1:9" ht="78.75" customHeight="1">
      <c r="A159" s="29"/>
      <c r="B159" s="124" t="s">
        <v>353</v>
      </c>
      <c r="C159" s="25">
        <v>70196</v>
      </c>
      <c r="D159" s="25">
        <v>70196</v>
      </c>
      <c r="E159" s="25">
        <v>0</v>
      </c>
      <c r="F159" s="25">
        <f>F160</f>
        <v>0</v>
      </c>
      <c r="G159" s="25">
        <v>0</v>
      </c>
      <c r="H159" s="25">
        <f>H160</f>
        <v>0</v>
      </c>
      <c r="I159" s="25"/>
    </row>
    <row r="160" spans="1:9" ht="78.75" customHeight="1" hidden="1">
      <c r="A160" s="29"/>
      <c r="B160" s="52"/>
      <c r="C160" s="25"/>
      <c r="D160" s="25"/>
      <c r="E160" s="25"/>
      <c r="F160" s="61"/>
      <c r="G160" s="25"/>
      <c r="H160" s="25"/>
      <c r="I160" s="61"/>
    </row>
    <row r="161" spans="1:9" ht="46.5" customHeight="1">
      <c r="A161" s="125" t="s">
        <v>354</v>
      </c>
      <c r="B161" s="127" t="s">
        <v>355</v>
      </c>
      <c r="C161" s="25">
        <f>C162</f>
        <v>21408</v>
      </c>
      <c r="D161" s="25">
        <f>D162</f>
        <v>21408</v>
      </c>
      <c r="E161" s="25">
        <f>E162</f>
        <v>21408</v>
      </c>
      <c r="F161" s="25">
        <f>F162</f>
        <v>100</v>
      </c>
      <c r="G161" s="25">
        <v>0</v>
      </c>
      <c r="H161" s="25">
        <f>H162</f>
        <v>21408</v>
      </c>
      <c r="I161" s="25"/>
    </row>
    <row r="162" spans="1:9" ht="54.75" customHeight="1">
      <c r="A162" s="126" t="s">
        <v>354</v>
      </c>
      <c r="B162" s="124" t="s">
        <v>356</v>
      </c>
      <c r="C162" s="25">
        <v>21408</v>
      </c>
      <c r="D162" s="25">
        <v>21408</v>
      </c>
      <c r="E162" s="25">
        <v>21408</v>
      </c>
      <c r="F162" s="61">
        <f>E162/D162*100</f>
        <v>100</v>
      </c>
      <c r="G162" s="25">
        <v>0</v>
      </c>
      <c r="H162" s="25">
        <f>E162-G162</f>
        <v>21408</v>
      </c>
      <c r="I162" s="61"/>
    </row>
    <row r="163" spans="1:9" ht="15.75" customHeight="1">
      <c r="A163" s="18" t="s">
        <v>164</v>
      </c>
      <c r="B163" s="55" t="s">
        <v>165</v>
      </c>
      <c r="C163" s="11">
        <f aca="true" t="shared" si="22" ref="C163:H163">SUM(C164)</f>
        <v>67375794</v>
      </c>
      <c r="D163" s="11">
        <f t="shared" si="22"/>
        <v>70334481</v>
      </c>
      <c r="E163" s="11">
        <f t="shared" si="22"/>
        <v>52409072</v>
      </c>
      <c r="F163" s="61">
        <f t="shared" si="18"/>
        <v>74.5140523607475</v>
      </c>
      <c r="G163" s="11">
        <f t="shared" si="22"/>
        <v>43332343</v>
      </c>
      <c r="H163" s="11">
        <f t="shared" si="22"/>
        <v>9076729</v>
      </c>
      <c r="I163" s="61">
        <f aca="true" t="shared" si="23" ref="I163:I169">SUM(E163/G163)*100</f>
        <v>120.94677640671311</v>
      </c>
    </row>
    <row r="164" spans="1:9" ht="15.75" customHeight="1">
      <c r="A164" s="23" t="s">
        <v>166</v>
      </c>
      <c r="B164" s="24" t="s">
        <v>167</v>
      </c>
      <c r="C164" s="25">
        <f>SUM(C165:C166)</f>
        <v>67375794</v>
      </c>
      <c r="D164" s="25">
        <f>SUM(D165:D166)</f>
        <v>70334481</v>
      </c>
      <c r="E164" s="25">
        <f>SUM(E165:E166)</f>
        <v>52409072</v>
      </c>
      <c r="F164" s="75">
        <f>SUM(E164/D164)*100</f>
        <v>74.5140523607475</v>
      </c>
      <c r="G164" s="25">
        <f>SUM(G165:G166)</f>
        <v>43332343</v>
      </c>
      <c r="H164" s="25">
        <f>SUM(H165:H166)</f>
        <v>9076729</v>
      </c>
      <c r="I164" s="75">
        <f t="shared" si="23"/>
        <v>120.94677640671311</v>
      </c>
    </row>
    <row r="165" spans="1:9" ht="117.75" customHeight="1">
      <c r="A165" s="23"/>
      <c r="B165" s="52" t="s">
        <v>168</v>
      </c>
      <c r="C165" s="25">
        <v>47996179</v>
      </c>
      <c r="D165" s="25">
        <v>49796046</v>
      </c>
      <c r="E165" s="25">
        <v>37002622</v>
      </c>
      <c r="F165" s="75">
        <f t="shared" si="18"/>
        <v>74.3083537194901</v>
      </c>
      <c r="G165" s="25">
        <v>34250500</v>
      </c>
      <c r="H165" s="25">
        <f>SUM(E165-G165)</f>
        <v>2752122</v>
      </c>
      <c r="I165" s="75">
        <f t="shared" si="23"/>
        <v>108.03527539743945</v>
      </c>
    </row>
    <row r="166" spans="1:9" ht="99.75" customHeight="1">
      <c r="A166" s="29"/>
      <c r="B166" s="52" t="s">
        <v>169</v>
      </c>
      <c r="C166" s="25">
        <v>19379615</v>
      </c>
      <c r="D166" s="25">
        <v>20538435</v>
      </c>
      <c r="E166" s="25">
        <v>15406450</v>
      </c>
      <c r="F166" s="75">
        <f t="shared" si="18"/>
        <v>75.01277482924088</v>
      </c>
      <c r="G166" s="25">
        <v>9081843</v>
      </c>
      <c r="H166" s="25">
        <f>SUM(E166-G166)</f>
        <v>6324607</v>
      </c>
      <c r="I166" s="75">
        <f t="shared" si="23"/>
        <v>169.64012700946273</v>
      </c>
    </row>
    <row r="167" spans="1:9" ht="16.5" customHeight="1">
      <c r="A167" s="21" t="s">
        <v>170</v>
      </c>
      <c r="B167" s="56" t="s">
        <v>171</v>
      </c>
      <c r="C167" s="42">
        <f>SUM(C168)</f>
        <v>1055000</v>
      </c>
      <c r="D167" s="42">
        <f aca="true" t="shared" si="24" ref="D167:H168">SUM(D168)</f>
        <v>1055000</v>
      </c>
      <c r="E167" s="42">
        <f t="shared" si="24"/>
        <v>320970</v>
      </c>
      <c r="F167" s="61">
        <f t="shared" si="18"/>
        <v>30.423696682464456</v>
      </c>
      <c r="G167" s="42">
        <f t="shared" si="24"/>
        <v>196241</v>
      </c>
      <c r="H167" s="42">
        <f t="shared" si="24"/>
        <v>124729</v>
      </c>
      <c r="I167" s="61">
        <f t="shared" si="23"/>
        <v>163.55909315586447</v>
      </c>
    </row>
    <row r="168" spans="1:9" ht="48">
      <c r="A168" s="9" t="s">
        <v>172</v>
      </c>
      <c r="B168" s="55" t="s">
        <v>173</v>
      </c>
      <c r="C168" s="11">
        <f>SUM(C169)</f>
        <v>1055000</v>
      </c>
      <c r="D168" s="11">
        <f t="shared" si="24"/>
        <v>1055000</v>
      </c>
      <c r="E168" s="11">
        <f t="shared" si="24"/>
        <v>320970</v>
      </c>
      <c r="F168" s="61">
        <f t="shared" si="18"/>
        <v>30.423696682464456</v>
      </c>
      <c r="G168" s="11">
        <f t="shared" si="24"/>
        <v>196241</v>
      </c>
      <c r="H168" s="11">
        <f t="shared" si="24"/>
        <v>124729</v>
      </c>
      <c r="I168" s="61">
        <f t="shared" si="23"/>
        <v>163.55909315586447</v>
      </c>
    </row>
    <row r="169" spans="1:9" ht="41.25" customHeight="1">
      <c r="A169" s="29" t="s">
        <v>174</v>
      </c>
      <c r="B169" s="52" t="s">
        <v>175</v>
      </c>
      <c r="C169" s="25">
        <v>1055000</v>
      </c>
      <c r="D169" s="25">
        <v>1055000</v>
      </c>
      <c r="E169" s="25">
        <v>320970</v>
      </c>
      <c r="F169" s="75">
        <f t="shared" si="18"/>
        <v>30.423696682464456</v>
      </c>
      <c r="G169" s="25">
        <v>196241</v>
      </c>
      <c r="H169" s="25">
        <f>SUM(E169-G169)</f>
        <v>124729</v>
      </c>
      <c r="I169" s="75">
        <f t="shared" si="23"/>
        <v>163.55909315586447</v>
      </c>
    </row>
    <row r="170" spans="1:9" ht="51.75" customHeight="1">
      <c r="A170" s="100" t="s">
        <v>235</v>
      </c>
      <c r="B170" s="101" t="s">
        <v>233</v>
      </c>
      <c r="C170" s="5">
        <f>SUM(C171)</f>
        <v>0</v>
      </c>
      <c r="D170" s="5">
        <f>SUM(D171)</f>
        <v>-232889.75</v>
      </c>
      <c r="E170" s="5">
        <f>SUM(E171)</f>
        <v>-232889.75</v>
      </c>
      <c r="F170" s="5">
        <f>E170/D170*100</f>
        <v>100</v>
      </c>
      <c r="G170" s="5">
        <f>SUM(G171)</f>
        <v>0</v>
      </c>
      <c r="H170" s="5">
        <f>SUM(H171)</f>
        <v>-232889.75</v>
      </c>
      <c r="I170" s="70"/>
    </row>
    <row r="171" spans="1:9" ht="33" customHeight="1">
      <c r="A171" s="91" t="s">
        <v>236</v>
      </c>
      <c r="B171" s="92" t="s">
        <v>234</v>
      </c>
      <c r="C171" s="63">
        <v>0</v>
      </c>
      <c r="D171" s="63">
        <v>-232889.75</v>
      </c>
      <c r="E171" s="63">
        <v>-232889.75</v>
      </c>
      <c r="F171" s="64">
        <f>E171/D171*100</f>
        <v>100</v>
      </c>
      <c r="G171" s="63">
        <v>0</v>
      </c>
      <c r="H171" s="25">
        <f>SUM(E171-G171)</f>
        <v>-232889.75</v>
      </c>
      <c r="I171" s="70"/>
    </row>
    <row r="172" spans="1:9" ht="12.75">
      <c r="A172" s="21"/>
      <c r="B172" s="57" t="s">
        <v>176</v>
      </c>
      <c r="C172" s="5">
        <f>SUM(C7,C113)</f>
        <v>590408181.5500001</v>
      </c>
      <c r="D172" s="5">
        <f>SUM(D7,D113)</f>
        <v>555497579.62</v>
      </c>
      <c r="E172" s="5">
        <f>SUM(E7,E113)</f>
        <v>158950546.84</v>
      </c>
      <c r="F172" s="60">
        <f t="shared" si="18"/>
        <v>28.614084502174343</v>
      </c>
      <c r="G172" s="5">
        <f>SUM(G7,G113)</f>
        <v>121277229.46999998</v>
      </c>
      <c r="H172" s="5">
        <f>SUM(H7,H113)</f>
        <v>36276205.82</v>
      </c>
      <c r="I172" s="60">
        <f>SUM(E172/G172)*100</f>
        <v>131.0638011229628</v>
      </c>
    </row>
  </sheetData>
  <sheetProtection/>
  <mergeCells count="10">
    <mergeCell ref="A1:I1"/>
    <mergeCell ref="A2:I2"/>
    <mergeCell ref="B5:B6"/>
    <mergeCell ref="A5:A6"/>
    <mergeCell ref="G5:I5"/>
    <mergeCell ref="C5:C6"/>
    <mergeCell ref="D5:D6"/>
    <mergeCell ref="E5:E6"/>
    <mergeCell ref="F5:F6"/>
    <mergeCell ref="A3:I3"/>
  </mergeCells>
  <printOptions/>
  <pageMargins left="0.7874015748031497" right="0" top="0.3937007874015748" bottom="0" header="0.31496062992125984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20">
      <selection activeCell="I42" sqref="I42"/>
    </sheetView>
  </sheetViews>
  <sheetFormatPr defaultColWidth="9.140625" defaultRowHeight="12.75"/>
  <cols>
    <col min="1" max="1" width="45.8515625" style="0" customWidth="1"/>
    <col min="3" max="3" width="11.140625" style="0" customWidth="1"/>
    <col min="4" max="4" width="11.57421875" style="0" customWidth="1"/>
    <col min="5" max="5" width="12.00390625" style="0" customWidth="1"/>
    <col min="6" max="6" width="7.8515625" style="0" customWidth="1"/>
    <col min="7" max="7" width="11.00390625" style="0" customWidth="1"/>
    <col min="8" max="8" width="10.8515625" style="0" customWidth="1"/>
    <col min="9" max="9" width="7.00390625" style="0" customWidth="1"/>
  </cols>
  <sheetData>
    <row r="1" spans="1:9" ht="15.75">
      <c r="A1" s="142" t="s">
        <v>297</v>
      </c>
      <c r="B1" s="142"/>
      <c r="C1" s="142"/>
      <c r="D1" s="142"/>
      <c r="E1" s="142"/>
      <c r="F1" s="142"/>
      <c r="G1" s="142"/>
      <c r="H1" s="142"/>
      <c r="I1" s="142"/>
    </row>
    <row r="2" ht="12.75">
      <c r="I2" s="115" t="s">
        <v>2</v>
      </c>
    </row>
    <row r="3" spans="1:9" ht="39.75" customHeight="1">
      <c r="A3" s="147" t="s">
        <v>237</v>
      </c>
      <c r="B3" s="147" t="s">
        <v>238</v>
      </c>
      <c r="C3" s="146" t="s">
        <v>0</v>
      </c>
      <c r="D3" s="146" t="s">
        <v>177</v>
      </c>
      <c r="E3" s="146" t="s">
        <v>1</v>
      </c>
      <c r="F3" s="144" t="s">
        <v>178</v>
      </c>
      <c r="G3" s="146" t="s">
        <v>376</v>
      </c>
      <c r="H3" s="146"/>
      <c r="I3" s="146"/>
    </row>
    <row r="4" spans="1:9" ht="48" customHeight="1">
      <c r="A4" s="147"/>
      <c r="B4" s="147"/>
      <c r="C4" s="149"/>
      <c r="D4" s="150"/>
      <c r="E4" s="150"/>
      <c r="F4" s="145"/>
      <c r="G4" s="59" t="s">
        <v>1</v>
      </c>
      <c r="H4" s="59" t="s">
        <v>179</v>
      </c>
      <c r="I4" s="59" t="s">
        <v>180</v>
      </c>
    </row>
    <row r="5" spans="1:9" ht="15.75">
      <c r="A5" s="102" t="s">
        <v>239</v>
      </c>
      <c r="B5" s="103" t="s">
        <v>271</v>
      </c>
      <c r="C5" s="107">
        <f>SUM(C6:C10)</f>
        <v>25641145.6</v>
      </c>
      <c r="D5" s="107">
        <f>SUM(D6:D10)</f>
        <v>28045554.490000002</v>
      </c>
      <c r="E5" s="107">
        <f>SUM(E6:E10)</f>
        <v>19908126.689999998</v>
      </c>
      <c r="F5" s="113">
        <f>SUM(E5/D5)*100</f>
        <v>70.98496375637178</v>
      </c>
      <c r="G5" s="107">
        <f>SUM(G6:G10)</f>
        <v>18357482.8</v>
      </c>
      <c r="H5" s="107">
        <f>SUM(H6:H10)</f>
        <v>1550643.8899999994</v>
      </c>
      <c r="I5" s="113">
        <f>SUM(E5/G5)*100</f>
        <v>108.44693091582249</v>
      </c>
    </row>
    <row r="6" spans="1:9" ht="47.25">
      <c r="A6" s="104" t="s">
        <v>240</v>
      </c>
      <c r="B6" s="105" t="s">
        <v>272</v>
      </c>
      <c r="C6" s="111">
        <v>1132800</v>
      </c>
      <c r="D6" s="111">
        <v>1280100</v>
      </c>
      <c r="E6" s="111">
        <v>888893.61</v>
      </c>
      <c r="F6" s="114">
        <f>SUM(E6/D6)*100</f>
        <v>69.43938832903679</v>
      </c>
      <c r="G6" s="111">
        <v>878279.7</v>
      </c>
      <c r="H6" s="111">
        <f>SUM(E6-G6)</f>
        <v>10613.910000000033</v>
      </c>
      <c r="I6" s="114">
        <f>SUM(E6/G6)*100</f>
        <v>101.20848859423712</v>
      </c>
    </row>
    <row r="7" spans="1:9" ht="78.75">
      <c r="A7" s="104" t="s">
        <v>241</v>
      </c>
      <c r="B7" s="105" t="s">
        <v>273</v>
      </c>
      <c r="C7" s="111">
        <v>18082275</v>
      </c>
      <c r="D7" s="111">
        <v>19310525</v>
      </c>
      <c r="E7" s="111">
        <v>13820636.75</v>
      </c>
      <c r="F7" s="114">
        <f aca="true" t="shared" si="0" ref="F7:F39">SUM(E7/D7)*100</f>
        <v>71.57048682001137</v>
      </c>
      <c r="G7" s="111">
        <v>12732244.05</v>
      </c>
      <c r="H7" s="111">
        <f>SUM(E7-G7)</f>
        <v>1088392.6999999993</v>
      </c>
      <c r="I7" s="114">
        <f aca="true" t="shared" si="1" ref="I7:I39">SUM(E7/G7)*100</f>
        <v>108.54831792200841</v>
      </c>
    </row>
    <row r="8" spans="1:9" ht="63">
      <c r="A8" s="104" t="s">
        <v>242</v>
      </c>
      <c r="B8" s="105" t="s">
        <v>274</v>
      </c>
      <c r="C8" s="111">
        <v>3599448</v>
      </c>
      <c r="D8" s="111">
        <v>3721448</v>
      </c>
      <c r="E8" s="111">
        <v>2814828.54</v>
      </c>
      <c r="F8" s="114">
        <f t="shared" si="0"/>
        <v>75.63799198591516</v>
      </c>
      <c r="G8" s="111">
        <v>2696215.39</v>
      </c>
      <c r="H8" s="111">
        <f>SUM(E8-G8)</f>
        <v>118613.1499999999</v>
      </c>
      <c r="I8" s="114">
        <f>SUM(E8/G8)*100</f>
        <v>104.3992460854546</v>
      </c>
    </row>
    <row r="9" spans="1:9" ht="15.75">
      <c r="A9" s="104" t="s">
        <v>243</v>
      </c>
      <c r="B9" s="105" t="s">
        <v>275</v>
      </c>
      <c r="C9" s="111">
        <v>485087</v>
      </c>
      <c r="D9" s="111">
        <v>298636.89</v>
      </c>
      <c r="E9" s="111">
        <v>0</v>
      </c>
      <c r="F9" s="114">
        <f t="shared" si="0"/>
        <v>0</v>
      </c>
      <c r="G9" s="111">
        <v>0</v>
      </c>
      <c r="H9" s="111">
        <f>SUM(E9-G9)</f>
        <v>0</v>
      </c>
      <c r="I9" s="114"/>
    </row>
    <row r="10" spans="1:9" ht="15.75">
      <c r="A10" s="104" t="s">
        <v>244</v>
      </c>
      <c r="B10" s="105" t="s">
        <v>276</v>
      </c>
      <c r="C10" s="111">
        <v>2341535.6</v>
      </c>
      <c r="D10" s="111">
        <v>3434844.6</v>
      </c>
      <c r="E10" s="111">
        <v>2383767.79</v>
      </c>
      <c r="F10" s="114">
        <f t="shared" si="0"/>
        <v>69.39958186172382</v>
      </c>
      <c r="G10" s="111">
        <v>2050743.66</v>
      </c>
      <c r="H10" s="111">
        <f>SUM(E10-G10)</f>
        <v>333024.1300000001</v>
      </c>
      <c r="I10" s="114">
        <f t="shared" si="1"/>
        <v>116.23918856830697</v>
      </c>
    </row>
    <row r="11" spans="1:9" ht="47.25">
      <c r="A11" s="102" t="s">
        <v>245</v>
      </c>
      <c r="B11" s="103" t="s">
        <v>277</v>
      </c>
      <c r="C11" s="107">
        <f>SUM(C12:C13)</f>
        <v>1100030</v>
      </c>
      <c r="D11" s="107">
        <f>SUM(D12:D13)</f>
        <v>1586480.11</v>
      </c>
      <c r="E11" s="107">
        <f>SUM(E12:E13)</f>
        <v>490050.11</v>
      </c>
      <c r="F11" s="113">
        <f t="shared" si="0"/>
        <v>30.88914300980426</v>
      </c>
      <c r="G11" s="107">
        <f>SUM(G12:G13)</f>
        <v>47841</v>
      </c>
      <c r="H11" s="107">
        <f>SUM(H12:H13)</f>
        <v>442209.11</v>
      </c>
      <c r="I11" s="114">
        <f t="shared" si="1"/>
        <v>1024.3308250245605</v>
      </c>
    </row>
    <row r="12" spans="1:9" ht="48.75" customHeight="1">
      <c r="A12" s="104" t="s">
        <v>302</v>
      </c>
      <c r="B12" s="105" t="s">
        <v>303</v>
      </c>
      <c r="C12" s="111">
        <v>1020030</v>
      </c>
      <c r="D12" s="111">
        <v>1506480.11</v>
      </c>
      <c r="E12" s="111">
        <v>486450.11</v>
      </c>
      <c r="F12" s="114">
        <f t="shared" si="0"/>
        <v>32.29050996232535</v>
      </c>
      <c r="G12" s="111">
        <v>39441</v>
      </c>
      <c r="H12" s="111">
        <f>SUM(E12-G12)</f>
        <v>447009.11</v>
      </c>
      <c r="I12" s="114">
        <f t="shared" si="1"/>
        <v>1233.3615019903145</v>
      </c>
    </row>
    <row r="13" spans="1:9" ht="47.25">
      <c r="A13" s="104" t="s">
        <v>246</v>
      </c>
      <c r="B13" s="105" t="s">
        <v>278</v>
      </c>
      <c r="C13" s="111">
        <v>80000</v>
      </c>
      <c r="D13" s="111">
        <v>80000</v>
      </c>
      <c r="E13" s="111">
        <v>3600</v>
      </c>
      <c r="F13" s="114">
        <f t="shared" si="0"/>
        <v>4.5</v>
      </c>
      <c r="G13" s="111">
        <v>8400</v>
      </c>
      <c r="H13" s="111">
        <f>SUM(E13-G13)</f>
        <v>-4800</v>
      </c>
      <c r="I13" s="114">
        <f t="shared" si="1"/>
        <v>42.857142857142854</v>
      </c>
    </row>
    <row r="14" spans="1:9" ht="15.75">
      <c r="A14" s="102" t="s">
        <v>247</v>
      </c>
      <c r="B14" s="103" t="s">
        <v>279</v>
      </c>
      <c r="C14" s="107">
        <f>SUM(C15:C18)</f>
        <v>7579460.2</v>
      </c>
      <c r="D14" s="107">
        <f>SUM(D15:D18)</f>
        <v>8886686.3</v>
      </c>
      <c r="E14" s="107">
        <f>SUM(E15:E18)</f>
        <v>5774619.62</v>
      </c>
      <c r="F14" s="113">
        <f t="shared" si="0"/>
        <v>64.9805723422464</v>
      </c>
      <c r="G14" s="107">
        <f>SUM(G15:G18)</f>
        <v>4696353.27</v>
      </c>
      <c r="H14" s="107">
        <f>SUM(H15:H18)</f>
        <v>1078266.35</v>
      </c>
      <c r="I14" s="113">
        <f t="shared" si="1"/>
        <v>122.95965162774054</v>
      </c>
    </row>
    <row r="15" spans="1:9" ht="15.75">
      <c r="A15" s="104" t="s">
        <v>298</v>
      </c>
      <c r="B15" s="105" t="s">
        <v>299</v>
      </c>
      <c r="C15" s="111">
        <v>82196</v>
      </c>
      <c r="D15" s="111">
        <v>82196</v>
      </c>
      <c r="E15" s="111">
        <v>0</v>
      </c>
      <c r="F15" s="114">
        <f t="shared" si="0"/>
        <v>0</v>
      </c>
      <c r="G15" s="111">
        <v>0</v>
      </c>
      <c r="H15" s="111">
        <f>SUM(E15-G15)</f>
        <v>0</v>
      </c>
      <c r="I15" s="114"/>
    </row>
    <row r="16" spans="1:9" ht="15.75">
      <c r="A16" s="104" t="s">
        <v>248</v>
      </c>
      <c r="B16" s="105" t="s">
        <v>280</v>
      </c>
      <c r="C16" s="111">
        <v>1000000</v>
      </c>
      <c r="D16" s="111">
        <v>1207500</v>
      </c>
      <c r="E16" s="111">
        <v>594000</v>
      </c>
      <c r="F16" s="114">
        <f t="shared" si="0"/>
        <v>49.192546583850934</v>
      </c>
      <c r="G16" s="111">
        <v>680000</v>
      </c>
      <c r="H16" s="111">
        <f>SUM(E16-G16)</f>
        <v>-86000</v>
      </c>
      <c r="I16" s="114">
        <f t="shared" si="1"/>
        <v>87.3529411764706</v>
      </c>
    </row>
    <row r="17" spans="1:9" ht="15.75">
      <c r="A17" s="104" t="s">
        <v>249</v>
      </c>
      <c r="B17" s="105" t="s">
        <v>281</v>
      </c>
      <c r="C17" s="111">
        <v>6032264.2</v>
      </c>
      <c r="D17" s="111">
        <v>7081990.3</v>
      </c>
      <c r="E17" s="111">
        <v>5062854.62</v>
      </c>
      <c r="F17" s="114">
        <f t="shared" si="0"/>
        <v>71.48914931442366</v>
      </c>
      <c r="G17" s="111">
        <v>3956297.27</v>
      </c>
      <c r="H17" s="111">
        <f>SUM(E17-G17)</f>
        <v>1106557.35</v>
      </c>
      <c r="I17" s="114">
        <f t="shared" si="1"/>
        <v>127.96951984348739</v>
      </c>
    </row>
    <row r="18" spans="1:9" ht="31.5">
      <c r="A18" s="104" t="s">
        <v>250</v>
      </c>
      <c r="B18" s="105" t="s">
        <v>282</v>
      </c>
      <c r="C18" s="111">
        <v>465000</v>
      </c>
      <c r="D18" s="111">
        <v>515000</v>
      </c>
      <c r="E18" s="111">
        <v>117765</v>
      </c>
      <c r="F18" s="114">
        <f t="shared" si="0"/>
        <v>22.866990291262134</v>
      </c>
      <c r="G18" s="111">
        <v>60056</v>
      </c>
      <c r="H18" s="111">
        <f>SUM(E18-G18)</f>
        <v>57709</v>
      </c>
      <c r="I18" s="114">
        <f t="shared" si="1"/>
        <v>196.09198081790328</v>
      </c>
    </row>
    <row r="19" spans="1:9" ht="31.5">
      <c r="A19" s="102" t="s">
        <v>251</v>
      </c>
      <c r="B19" s="103" t="s">
        <v>283</v>
      </c>
      <c r="C19" s="107">
        <f>SUM(C20:C22)</f>
        <v>639000</v>
      </c>
      <c r="D19" s="107">
        <f>SUM(D20:D22)</f>
        <v>1488203.61</v>
      </c>
      <c r="E19" s="107">
        <f>SUM(E20:E22)</f>
        <v>706728.31</v>
      </c>
      <c r="F19" s="113">
        <f t="shared" si="0"/>
        <v>47.4886840248963</v>
      </c>
      <c r="G19" s="107">
        <f>SUM(G20:G22)</f>
        <v>239463.63</v>
      </c>
      <c r="H19" s="107">
        <f>SUM(H20:H22)</f>
        <v>467264.68000000005</v>
      </c>
      <c r="I19" s="114">
        <f t="shared" si="1"/>
        <v>295.1297071709804</v>
      </c>
    </row>
    <row r="20" spans="1:9" ht="15.75">
      <c r="A20" s="104" t="s">
        <v>252</v>
      </c>
      <c r="B20" s="105" t="s">
        <v>284</v>
      </c>
      <c r="C20" s="111">
        <v>247600</v>
      </c>
      <c r="D20" s="111">
        <v>297070.03</v>
      </c>
      <c r="E20" s="111">
        <v>218607.06</v>
      </c>
      <c r="F20" s="114">
        <f t="shared" si="0"/>
        <v>73.5877193670462</v>
      </c>
      <c r="G20" s="111">
        <v>0</v>
      </c>
      <c r="H20" s="111">
        <f>SUM(E20-G20)</f>
        <v>218607.06</v>
      </c>
      <c r="I20" s="114"/>
    </row>
    <row r="21" spans="1:9" ht="15.75">
      <c r="A21" s="104" t="s">
        <v>253</v>
      </c>
      <c r="B21" s="105" t="s">
        <v>285</v>
      </c>
      <c r="C21" s="111">
        <v>23400</v>
      </c>
      <c r="D21" s="111">
        <v>769526.25</v>
      </c>
      <c r="E21" s="111">
        <v>168058.68</v>
      </c>
      <c r="F21" s="114">
        <f t="shared" si="0"/>
        <v>21.839239402164644</v>
      </c>
      <c r="G21" s="111">
        <v>185828.58</v>
      </c>
      <c r="H21" s="111">
        <f>SUM(E21-G21)</f>
        <v>-17769.899999999994</v>
      </c>
      <c r="I21" s="114">
        <f t="shared" si="1"/>
        <v>90.43747737834515</v>
      </c>
    </row>
    <row r="22" spans="1:9" ht="15.75">
      <c r="A22" s="104" t="s">
        <v>254</v>
      </c>
      <c r="B22" s="105" t="s">
        <v>286</v>
      </c>
      <c r="C22" s="111">
        <v>368000</v>
      </c>
      <c r="D22" s="111">
        <v>421607.33</v>
      </c>
      <c r="E22" s="111">
        <v>320062.57</v>
      </c>
      <c r="F22" s="114">
        <f t="shared" si="0"/>
        <v>75.91484948802953</v>
      </c>
      <c r="G22" s="111">
        <v>53635.05</v>
      </c>
      <c r="H22" s="111">
        <f>SUM(E22-G22)</f>
        <v>266427.52</v>
      </c>
      <c r="I22" s="114">
        <f t="shared" si="1"/>
        <v>596.7414405318909</v>
      </c>
    </row>
    <row r="23" spans="1:9" ht="15.75">
      <c r="A23" s="102" t="s">
        <v>255</v>
      </c>
      <c r="B23" s="103" t="s">
        <v>287</v>
      </c>
      <c r="C23" s="107">
        <f>SUM(C24:C29)</f>
        <v>549148148</v>
      </c>
      <c r="D23" s="107">
        <f>SUM(D24:D29)</f>
        <v>511022720.88</v>
      </c>
      <c r="E23" s="107">
        <f>SUM(E24:E29)</f>
        <v>119825319.30000001</v>
      </c>
      <c r="F23" s="113">
        <f t="shared" si="0"/>
        <v>23.448139271313885</v>
      </c>
      <c r="G23" s="107">
        <f>SUM(G24:G29)</f>
        <v>88218120.22</v>
      </c>
      <c r="H23" s="107">
        <f>SUM(H24:H29)</f>
        <v>31607199.080000002</v>
      </c>
      <c r="I23" s="113">
        <f t="shared" si="1"/>
        <v>135.82846585392818</v>
      </c>
    </row>
    <row r="24" spans="1:9" ht="15.75">
      <c r="A24" s="104" t="s">
        <v>256</v>
      </c>
      <c r="B24" s="105" t="s">
        <v>288</v>
      </c>
      <c r="C24" s="111">
        <v>36683331</v>
      </c>
      <c r="D24" s="111">
        <v>41668847.81</v>
      </c>
      <c r="E24" s="111">
        <v>29232599.02</v>
      </c>
      <c r="F24" s="114">
        <f t="shared" si="0"/>
        <v>70.15456523610557</v>
      </c>
      <c r="G24" s="111">
        <v>27091960.7</v>
      </c>
      <c r="H24" s="111">
        <f aca="true" t="shared" si="2" ref="H24:H29">SUM(E24-G24)</f>
        <v>2140638.3200000003</v>
      </c>
      <c r="I24" s="114">
        <f t="shared" si="1"/>
        <v>107.90137835981727</v>
      </c>
    </row>
    <row r="25" spans="1:9" ht="15.75">
      <c r="A25" s="104" t="s">
        <v>257</v>
      </c>
      <c r="B25" s="105" t="s">
        <v>89</v>
      </c>
      <c r="C25" s="111">
        <v>499905372</v>
      </c>
      <c r="D25" s="111">
        <v>454498816.86</v>
      </c>
      <c r="E25" s="111">
        <v>80432718.59</v>
      </c>
      <c r="F25" s="114">
        <f t="shared" si="0"/>
        <v>17.69701385488443</v>
      </c>
      <c r="G25" s="111">
        <v>52195932.71</v>
      </c>
      <c r="H25" s="111">
        <f t="shared" si="2"/>
        <v>28236785.880000003</v>
      </c>
      <c r="I25" s="114">
        <f t="shared" si="1"/>
        <v>154.09767469217047</v>
      </c>
    </row>
    <row r="26" spans="1:9" ht="15.75">
      <c r="A26" s="104" t="s">
        <v>258</v>
      </c>
      <c r="B26" s="105" t="s">
        <v>289</v>
      </c>
      <c r="C26" s="111">
        <v>5344958</v>
      </c>
      <c r="D26" s="111">
        <v>6515850.21</v>
      </c>
      <c r="E26" s="111">
        <v>4436048.32</v>
      </c>
      <c r="F26" s="114">
        <f t="shared" si="0"/>
        <v>68.08088241795234</v>
      </c>
      <c r="G26" s="111">
        <v>3882382.07</v>
      </c>
      <c r="H26" s="111">
        <f t="shared" si="2"/>
        <v>553666.2500000005</v>
      </c>
      <c r="I26" s="114">
        <f t="shared" si="1"/>
        <v>114.26099338028317</v>
      </c>
    </row>
    <row r="27" spans="1:9" ht="31.5">
      <c r="A27" s="104" t="s">
        <v>259</v>
      </c>
      <c r="B27" s="105" t="s">
        <v>290</v>
      </c>
      <c r="C27" s="111">
        <v>115740</v>
      </c>
      <c r="D27" s="111">
        <v>343180</v>
      </c>
      <c r="E27" s="111">
        <v>267712</v>
      </c>
      <c r="F27" s="114">
        <f t="shared" si="0"/>
        <v>78.00920799580395</v>
      </c>
      <c r="G27" s="111">
        <v>53210</v>
      </c>
      <c r="H27" s="111">
        <f t="shared" si="2"/>
        <v>214502</v>
      </c>
      <c r="I27" s="114">
        <f t="shared" si="1"/>
        <v>503.12347303138506</v>
      </c>
    </row>
    <row r="28" spans="1:9" ht="18" customHeight="1">
      <c r="A28" s="104" t="s">
        <v>260</v>
      </c>
      <c r="B28" s="105" t="s">
        <v>291</v>
      </c>
      <c r="C28" s="111">
        <v>1030300</v>
      </c>
      <c r="D28" s="111">
        <v>1030300</v>
      </c>
      <c r="E28" s="111">
        <v>884111.64</v>
      </c>
      <c r="F28" s="114">
        <f t="shared" si="0"/>
        <v>85.81108803261186</v>
      </c>
      <c r="G28" s="111">
        <v>844276.15</v>
      </c>
      <c r="H28" s="111">
        <f t="shared" si="2"/>
        <v>39835.48999999999</v>
      </c>
      <c r="I28" s="114">
        <f t="shared" si="1"/>
        <v>104.71830099665848</v>
      </c>
    </row>
    <row r="29" spans="1:9" ht="15.75">
      <c r="A29" s="104" t="s">
        <v>261</v>
      </c>
      <c r="B29" s="105" t="s">
        <v>292</v>
      </c>
      <c r="C29" s="111">
        <v>6068447</v>
      </c>
      <c r="D29" s="111">
        <v>6965726</v>
      </c>
      <c r="E29" s="111">
        <v>4572129.73</v>
      </c>
      <c r="F29" s="114">
        <f t="shared" si="0"/>
        <v>65.63751904683016</v>
      </c>
      <c r="G29" s="111">
        <v>4150358.59</v>
      </c>
      <c r="H29" s="111">
        <f t="shared" si="2"/>
        <v>421771.1400000006</v>
      </c>
      <c r="I29" s="114">
        <f t="shared" si="1"/>
        <v>110.1622819053811</v>
      </c>
    </row>
    <row r="30" spans="1:9" ht="15.75">
      <c r="A30" s="102" t="s">
        <v>262</v>
      </c>
      <c r="B30" s="103" t="s">
        <v>293</v>
      </c>
      <c r="C30" s="107">
        <v>1262735</v>
      </c>
      <c r="D30" s="107">
        <f>SUM(D31)</f>
        <v>2433783</v>
      </c>
      <c r="E30" s="107">
        <f>SUM(E31)</f>
        <v>1584002.17</v>
      </c>
      <c r="F30" s="113">
        <f t="shared" si="0"/>
        <v>65.0839524312562</v>
      </c>
      <c r="G30" s="107">
        <f>SUM(G31)</f>
        <v>820233.81</v>
      </c>
      <c r="H30" s="107">
        <f>SUM(H31)</f>
        <v>763768.3599999999</v>
      </c>
      <c r="I30" s="114">
        <f t="shared" si="1"/>
        <v>193.11593239493504</v>
      </c>
    </row>
    <row r="31" spans="1:9" ht="15.75">
      <c r="A31" s="104" t="s">
        <v>263</v>
      </c>
      <c r="B31" s="105" t="s">
        <v>294</v>
      </c>
      <c r="C31" s="111">
        <v>1217094</v>
      </c>
      <c r="D31" s="111">
        <v>2433783</v>
      </c>
      <c r="E31" s="111">
        <v>1584002.17</v>
      </c>
      <c r="F31" s="114">
        <f t="shared" si="0"/>
        <v>65.0839524312562</v>
      </c>
      <c r="G31" s="111">
        <v>820233.81</v>
      </c>
      <c r="H31" s="111">
        <f>SUM(E31-G31)</f>
        <v>763768.3599999999</v>
      </c>
      <c r="I31" s="114">
        <f t="shared" si="1"/>
        <v>193.11593239493504</v>
      </c>
    </row>
    <row r="32" spans="1:9" ht="15.75">
      <c r="A32" s="102" t="s">
        <v>264</v>
      </c>
      <c r="B32" s="103">
        <v>1000</v>
      </c>
      <c r="C32" s="107">
        <f>SUM(C33:C36)</f>
        <v>3171912.75</v>
      </c>
      <c r="D32" s="107">
        <f>SUM(D33:D36)</f>
        <v>3560463.71</v>
      </c>
      <c r="E32" s="107">
        <f>SUM(E33:E36)</f>
        <v>1676159.05</v>
      </c>
      <c r="F32" s="113">
        <f t="shared" si="0"/>
        <v>47.07698733994399</v>
      </c>
      <c r="G32" s="107">
        <f>SUM(G33:G36)</f>
        <v>1351582.96</v>
      </c>
      <c r="H32" s="107">
        <f>SUM(H33:H36)</f>
        <v>324576.09</v>
      </c>
      <c r="I32" s="113">
        <f t="shared" si="1"/>
        <v>124.01451480270215</v>
      </c>
    </row>
    <row r="33" spans="1:9" ht="15.75">
      <c r="A33" s="104" t="s">
        <v>265</v>
      </c>
      <c r="B33" s="105">
        <v>1001</v>
      </c>
      <c r="C33" s="111">
        <v>1700000</v>
      </c>
      <c r="D33" s="111">
        <v>1700000</v>
      </c>
      <c r="E33" s="111">
        <v>714636.8</v>
      </c>
      <c r="F33" s="114">
        <f t="shared" si="0"/>
        <v>42.03745882352942</v>
      </c>
      <c r="G33" s="111">
        <v>726953.13</v>
      </c>
      <c r="H33" s="111">
        <f>SUM(E33-G33)</f>
        <v>-12316.329999999958</v>
      </c>
      <c r="I33" s="114">
        <f t="shared" si="1"/>
        <v>98.30576009762831</v>
      </c>
    </row>
    <row r="34" spans="1:9" ht="15.75">
      <c r="A34" s="104" t="s">
        <v>266</v>
      </c>
      <c r="B34" s="105">
        <v>1003</v>
      </c>
      <c r="C34" s="111">
        <v>475000</v>
      </c>
      <c r="D34" s="111">
        <v>856550.96</v>
      </c>
      <c r="E34" s="111">
        <v>503600</v>
      </c>
      <c r="F34" s="114">
        <f t="shared" si="0"/>
        <v>58.79393328798558</v>
      </c>
      <c r="G34" s="111">
        <v>106000</v>
      </c>
      <c r="H34" s="111">
        <f>SUM(E34-G34)</f>
        <v>397600</v>
      </c>
      <c r="I34" s="114">
        <f t="shared" si="1"/>
        <v>475.0943396226415</v>
      </c>
    </row>
    <row r="35" spans="1:9" ht="15.75">
      <c r="A35" s="104" t="s">
        <v>300</v>
      </c>
      <c r="B35" s="105" t="s">
        <v>301</v>
      </c>
      <c r="C35" s="111">
        <v>863612.75</v>
      </c>
      <c r="D35" s="111">
        <v>863612.75</v>
      </c>
      <c r="E35" s="111">
        <v>355122.25</v>
      </c>
      <c r="F35" s="114">
        <f t="shared" si="0"/>
        <v>41.1205427432608</v>
      </c>
      <c r="G35" s="111">
        <v>417929.83</v>
      </c>
      <c r="H35" s="111">
        <f>SUM(E35-G35)</f>
        <v>-62807.580000000016</v>
      </c>
      <c r="I35" s="114">
        <f t="shared" si="1"/>
        <v>84.97174035172364</v>
      </c>
    </row>
    <row r="36" spans="1:9" ht="31.5">
      <c r="A36" s="104" t="s">
        <v>267</v>
      </c>
      <c r="B36" s="105">
        <v>1006</v>
      </c>
      <c r="C36" s="111">
        <v>133300</v>
      </c>
      <c r="D36" s="111">
        <v>140300</v>
      </c>
      <c r="E36" s="111">
        <v>102800</v>
      </c>
      <c r="F36" s="114">
        <f t="shared" si="0"/>
        <v>73.27156094084106</v>
      </c>
      <c r="G36" s="111">
        <v>100700</v>
      </c>
      <c r="H36" s="111">
        <f>SUM(E36-G36)</f>
        <v>2100</v>
      </c>
      <c r="I36" s="114">
        <f t="shared" si="1"/>
        <v>102.08540218470705</v>
      </c>
    </row>
    <row r="37" spans="1:9" ht="15.75">
      <c r="A37" s="102" t="s">
        <v>268</v>
      </c>
      <c r="B37" s="103">
        <v>1100</v>
      </c>
      <c r="C37" s="107">
        <f>SUM(C38)</f>
        <v>1865750</v>
      </c>
      <c r="D37" s="107">
        <f>SUM(D38)</f>
        <v>2176278</v>
      </c>
      <c r="E37" s="107">
        <f>SUM(E38)</f>
        <v>1703894</v>
      </c>
      <c r="F37" s="113">
        <f t="shared" si="0"/>
        <v>78.29394957813294</v>
      </c>
      <c r="G37" s="107">
        <f>SUM(G38)</f>
        <v>1445279.5</v>
      </c>
      <c r="H37" s="107">
        <f>SUM(H38)</f>
        <v>258614.5</v>
      </c>
      <c r="I37" s="114">
        <f t="shared" si="1"/>
        <v>117.8937361250886</v>
      </c>
    </row>
    <row r="38" spans="1:9" ht="15.75">
      <c r="A38" s="106" t="s">
        <v>269</v>
      </c>
      <c r="B38" s="105">
        <v>1101</v>
      </c>
      <c r="C38" s="111">
        <v>1865750</v>
      </c>
      <c r="D38" s="111">
        <v>2176278</v>
      </c>
      <c r="E38" s="111">
        <v>1703894</v>
      </c>
      <c r="F38" s="114">
        <f t="shared" si="0"/>
        <v>78.29394957813294</v>
      </c>
      <c r="G38" s="111">
        <v>1445279.5</v>
      </c>
      <c r="H38" s="111">
        <f>SUM(E38-G38)</f>
        <v>258614.5</v>
      </c>
      <c r="I38" s="114">
        <f t="shared" si="1"/>
        <v>117.8937361250886</v>
      </c>
    </row>
    <row r="39" spans="1:9" ht="15.75">
      <c r="A39" s="148" t="s">
        <v>270</v>
      </c>
      <c r="B39" s="148"/>
      <c r="C39" s="107">
        <f>SUM(C5+C11+C14+C19+C23+C30+C32+C37)</f>
        <v>590408181.55</v>
      </c>
      <c r="D39" s="107">
        <f>SUM(D5+D11+D14+D19+D23+D30+D32+D37)</f>
        <v>559200170.1</v>
      </c>
      <c r="E39" s="107">
        <f>SUM(E5+E11+E14+E19+E23+E30+E32+E37)</f>
        <v>151668899.25</v>
      </c>
      <c r="F39" s="113">
        <f t="shared" si="0"/>
        <v>27.122470156415996</v>
      </c>
      <c r="G39" s="107">
        <f>SUM(G5+G11+G14+G19+G23+G30+G32+G37)</f>
        <v>115176357.19</v>
      </c>
      <c r="H39" s="107">
        <f>SUM(H5+H11+H14+H19+H23+H30+H32+H37)</f>
        <v>36492542.06</v>
      </c>
      <c r="I39" s="113">
        <f t="shared" si="1"/>
        <v>131.68405647679958</v>
      </c>
    </row>
    <row r="40" ht="13.5" thickBot="1"/>
    <row r="41" spans="1:9" ht="32.25" thickBot="1">
      <c r="A41" s="108" t="s">
        <v>295</v>
      </c>
      <c r="B41" s="109"/>
      <c r="C41" s="110">
        <v>0</v>
      </c>
      <c r="D41" s="110">
        <f>SUM('дох.'!D172)-'расх.'!D39</f>
        <v>-3702590.480000019</v>
      </c>
      <c r="E41" s="110">
        <f>SUM('дох.'!E172)-'расх.'!E39</f>
        <v>7281647.590000004</v>
      </c>
      <c r="F41" s="109"/>
      <c r="G41" s="110">
        <f>SUM('дох.'!G172)-'расх.'!G39</f>
        <v>6100872.279999986</v>
      </c>
      <c r="H41" s="110">
        <f>SUM('дох.'!H172)-'расх.'!H39</f>
        <v>-216336.2400000021</v>
      </c>
      <c r="I41" s="112"/>
    </row>
  </sheetData>
  <sheetProtection/>
  <mergeCells count="9">
    <mergeCell ref="F3:F4"/>
    <mergeCell ref="G3:I3"/>
    <mergeCell ref="A1:I1"/>
    <mergeCell ref="A3:A4"/>
    <mergeCell ref="B3:B4"/>
    <mergeCell ref="A39:B39"/>
    <mergeCell ref="C3:C4"/>
    <mergeCell ref="D3:D4"/>
    <mergeCell ref="E3:E4"/>
  </mergeCells>
  <printOptions/>
  <pageMargins left="0.7874015748031497" right="0.1968503937007874" top="0.3937007874015748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Кузнецова ЕГ</cp:lastModifiedBy>
  <cp:lastPrinted>2018-10-15T08:01:13Z</cp:lastPrinted>
  <dcterms:created xsi:type="dcterms:W3CDTF">2017-07-11T09:08:45Z</dcterms:created>
  <dcterms:modified xsi:type="dcterms:W3CDTF">2018-10-15T08:03:28Z</dcterms:modified>
  <cp:category/>
  <cp:version/>
  <cp:contentType/>
  <cp:contentStatus/>
</cp:coreProperties>
</file>