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9495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<sst xmlns="http://schemas.openxmlformats.org/spreadsheetml/2006/main" count="402" uniqueCount="381">
  <si>
    <t>Утвержденные бюджетные назначения</t>
  </si>
  <si>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</si>
  <si>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</si>
  <si>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</si>
  <si>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</si>
  <si>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</si>
  <si>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</si>
  <si>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</si>
  <si>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</si>
  <si>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</si>
  <si>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</si>
  <si>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</si>
  <si>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</si>
  <si>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</si>
  <si>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</si>
  <si>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</si>
  <si>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</si>
  <si>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</si>
  <si>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</si>
  <si>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</si>
  <si>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</si>
  <si>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</si>
  <si>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</si>
  <si>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</si>
  <si>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</si>
  <si>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</si>
  <si>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</si>
  <si>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</si>
  <si>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</si>
  <si>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</si>
  <si>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</si>
  <si>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</si>
  <si>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</si>
  <si>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</si>
  <si>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</si>
  <si>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</si>
  <si>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</si>
  <si>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</si>
  <si>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</si>
  <si>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</si>
  <si>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</si>
  <si>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</si>
  <si>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</si>
  <si>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</si>
  <si>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</si>
  <si>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</si>
  <si>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</si>
  <si>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</si>
  <si>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</si>
  <si>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</si>
  <si>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</si>
  <si>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</si>
  <si>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</si>
  <si>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</si>
  <si>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</si>
  <si>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</si>
  <si>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</si>
  <si>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</si>
  <si>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</si>
  <si>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</si>
  <si>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</si>
  <si>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</si>
  <si>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</si>
  <si>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</si>
  <si>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</si>
  <si>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</si>
  <si>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</si>
  <si>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</si>
  <si>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</si>
  <si>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</si>
  <si>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</si>
  <si>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</si>
  <si>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</si>
  <si>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</si>
  <si>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</si>
  <si>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</si>
  <si>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</si>
  <si>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</si>
  <si>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</si>
  <si>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</si>
  <si>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</si>
  <si>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</si>
  <si>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</si>
  <si>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</si>
  <si>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</si>
  <si>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</si>
  <si>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</si>
  <si>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</si>
  <si>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</si>
  <si>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</si>
  <si>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</si>
  <si>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</si>
  <si>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</si>
  <si>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</si>
  <si>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</si>
  <si>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</si>
  <si>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</si>
  <si>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</si>
  <si>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</si>
  <si>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</si>
  <si>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</si>
  <si>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</si>
  <si>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</si>
  <si>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</si>
  <si>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</si>
  <si>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</si>
  <si>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</si>
  <si>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</si>
  <si>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</si>
  <si>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</si>
  <si>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</si>
  <si>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</si>
  <si>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</si>
  <si>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</si>
  <si>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</si>
  <si>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</si>
  <si>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</si>
  <si>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</si>
  <si>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</si>
  <si>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</si>
  <si>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</si>
  <si>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</si>
  <si>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</si>
  <si>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</si>
  <si>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</si>
  <si>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</si>
  <si>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</si>
  <si>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</si>
  <si>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000 2 02 15001 05 0000 151</t>
  </si>
  <si>
    <t>Дотации бюджетам муниципальных районов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</si>
  <si>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</si>
  <si>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</si>
  <si>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</si>
  <si>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</si>
  <si>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</si>
  <si>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</si>
  <si>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</si>
  <si>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</si>
  <si>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</si>
  <si>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</si>
  <si>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</si>
  <si>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</si>
  <si>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</si>
  <si>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</si>
  <si>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</si>
  <si>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</si>
  <si>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</si>
  <si>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</si>
  <si>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</si>
  <si>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</si>
  <si>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</si>
  <si>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</si>
  <si>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</si>
  <si>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</si>
  <si>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</si>
  <si>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</si>
  <si>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</si>
  <si>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</si>
  <si>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</si>
  <si>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</si>
  <si>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</si>
  <si>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</si>
  <si>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</si>
  <si>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</si>
  <si>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</si>
  <si>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</si>
  <si>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</si>
  <si>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</si>
  <si>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</si>
  <si>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</si>
  <si>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000   2 02 40000 00 0000 151</t>
  </si>
  <si>
    <t>Иные межбюджетные трансферты</t>
  </si>
  <si>
    <t>000   2 02 40014 00 0000 151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</si>
  <si>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</si>
  <si>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</si>
  <si>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</si>
  <si>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</si>
  <si>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Уточненные бюджетные назначения</t>
  </si>
  <si>
    <t>% исполнения к уточненным бюджетным назначениям</t>
  </si>
  <si>
    <t>Абсолютная сумма</t>
  </si>
  <si>
    <t>Темп роста %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</si>
  <si>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</si>
  <si>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</si>
  <si>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</si>
  <si>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000 1 06 01030 05 0000 110</t>
  </si>
  <si>
    <t xml:space="preserve"> 000 1 06 01000 00 0000 110</t>
  </si>
  <si>
    <t xml:space="preserve"> 000 1 06 00000 00 0000 000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</si>
  <si>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</si>
  <si>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</si>
  <si>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000 1 09 00000 00 0000 000</t>
  </si>
  <si>
    <t>000 1 08 07000 01 0000 110</t>
  </si>
  <si>
    <t>000 1 08 07150 01 0000 110</t>
  </si>
  <si>
    <t>Плата за сбросы загрязняющих веществ в водные объекты</t>
  </si>
  <si>
    <t>000 1 12 01030 01 0000 120</t>
  </si>
  <si>
    <t xml:space="preserve"> 000 1 16 08000 01 0000 140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</si>
  <si>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</si>
  <si>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</si>
  <si>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</si>
  <si>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</si>
  <si>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</si>
  <si>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</si>
  <si>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</si>
  <si>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000 1 16 33000 00 0000 140</t>
  </si>
  <si>
    <t>000 1 16 33050 05 0000 140</t>
  </si>
  <si>
    <t>000 1 17 00000 00 0000 000</t>
  </si>
  <si>
    <t>ПРОЧИЕ НЕНАЛОГОВЫЕ ДОХОДЫ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</si>
  <si>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</si>
  <si>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</si>
  <si>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</si>
  <si>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</si>
  <si>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</si>
  <si>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</si>
  <si>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000 1 09 04000 00 0000 110</t>
  </si>
  <si>
    <t>000 1 09 04050 00 0000 110</t>
  </si>
  <si>
    <t>000 1 09 04053 05 0000 110</t>
  </si>
  <si>
    <t>000 1 09 07000 00 0000 110</t>
  </si>
  <si>
    <t>000 1 09 07050 00 0000 110</t>
  </si>
  <si>
    <t>000 1 09 07053 05 0000 110</t>
  </si>
  <si>
    <t>Прочие местные налоги и сборы, мобилизуемые на территориях муниципальных районов</t>
  </si>
  <si>
    <t>Прочие местные налоги и сборы</t>
  </si>
  <si>
    <t>Прочие налоги и сборы (по отмененным местным налогам и сборам)</t>
  </si>
  <si>
    <t>Земельный налог (по обязательствам, возникшим до 1 января 2006 года), мобилизуемый на межселенных территориях</t>
  </si>
  <si>
    <t>Земельный налог (по обязательствам, возникшим до 1 января 2006 года)</t>
  </si>
  <si>
    <t>Налоги на имущество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</si>
  <si>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</si>
  <si>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</si>
  <si>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</si>
  <si>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</si>
  <si>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</si>
  <si>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</si>
  <si>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000 2 02 02051 00 0000 151</t>
  </si>
  <si>
    <t>000 2 02 02051 05 0000 151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</si>
  <si>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</si>
  <si>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000 2 19 00000 00 0000 000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</si>
  <si>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</si>
  <si>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</si>
  <si>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</si>
  <si>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</si>
  <si>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</si>
  <si>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</si>
  <si>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</si>
  <si>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</si>
  <si>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</si>
  <si>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</si>
  <si>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</si>
  <si>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</si>
  <si>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</si>
  <si>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</si>
  <si>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</si>
  <si>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</si>
  <si>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</si>
  <si>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</si>
  <si>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</si>
  <si>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</si>
  <si>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</si>
  <si>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</si>
  <si>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</si>
  <si>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</si>
  <si>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</si>
  <si>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</si>
  <si>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</si>
  <si>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</si>
  <si>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</si>
  <si>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</si>
  <si>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</si>
  <si>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</si>
  <si>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</si>
  <si>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</si>
  <si>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</si>
  <si>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</si>
  <si>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</si>
  <si>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</si>
  <si>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</si>
  <si>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</si>
  <si>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</si>
  <si>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</si>
  <si>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</si>
  <si>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</si>
  <si>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</si>
  <si>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</si>
  <si>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</si>
  <si>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</si>
  <si>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</si>
  <si>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</si>
  <si>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</si>
  <si>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</si>
  <si>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</si>
  <si>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</si>
  <si>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</si>
  <si>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</si>
  <si>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</si>
  <si>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</si>
  <si>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</si>
  <si>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</si>
  <si>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</si>
  <si>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</si>
  <si>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</si>
  <si>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</si>
  <si>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</si>
  <si>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</si>
  <si>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</si>
  <si>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</si>
  <si>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</si>
  <si>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</si>
  <si>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</si>
  <si>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</si>
  <si>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</si>
  <si>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</si>
  <si>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</si>
  <si>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>000 1 17 01050 05 0000 180</t>
  </si>
  <si>
    <t>000 1 09 04010 02 0000 110</t>
  </si>
  <si>
    <t>Налог на имущество предприятий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</si>
  <si>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</si>
  <si>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</si>
  <si>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000 1 16 03000 00 0000 140</t>
  </si>
  <si>
    <t>000 1 16 03010 01 0000 140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</si>
  <si>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</si>
  <si>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</si>
  <si>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</si>
  <si>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</si>
  <si>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000 2 02 30007 00 0000 151</t>
  </si>
  <si>
    <t>000 2 02 30007 15 0000 151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</si>
  <si>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</si>
  <si>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</si>
  <si>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</si>
  <si>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</si>
  <si>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000 2 02 30021 00 0000 151</t>
  </si>
  <si>
    <t>000 2 02 30021 05 0000 151</t>
  </si>
  <si>
    <t>000 1 05 04000 02 0000 110</t>
  </si>
  <si>
    <t>000 1 05 04020 02 0000 110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</si>
  <si>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</si>
  <si>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</si>
  <si>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</si>
  <si>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</si>
  <si>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</si>
  <si>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000 1 16 21050 05 0000 140</t>
  </si>
  <si>
    <t>* субсидии бюджетам муниципальных образований на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капитальный ремонт и ремонт</t>
  </si>
  <si>
    <t>* субсидии бюджетам муниципальных районов и городских округов на организацию целевой подготовки педагогов дляч работы в муниципальных образовательных организациях Ивановской области</t>
  </si>
  <si>
    <t>000 1 05 03020 01 0000 110</t>
  </si>
  <si>
    <t>Единый сельскохозяйственный налог )за налоговые периоды, истекшие до 1 января 2011 года)</t>
  </si>
  <si>
    <t>000 1 09 06000 02 0000 110</t>
  </si>
  <si>
    <t>Прочие налоги и сборы (по отмененным налогам и сборам субъектов Российской Федерации)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</si>
  <si>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</si>
  <si>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</si>
  <si>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</si>
  <si>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000 1 09 07030 00 0000 110</t>
  </si>
  <si>
    <t>000 1 09 07033 05 0000 110</t>
  </si>
  <si>
    <t>000 1 09 06010 02 0000 110</t>
  </si>
  <si>
    <t>Исполнение бюджета Савинского муниципального района за 2018 год</t>
  </si>
  <si>
    <t>*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</si>
  <si>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</si>
  <si>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</si>
  <si>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</si>
  <si>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</si>
  <si>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000 1 11 07000 00 0000 120</t>
  </si>
  <si>
    <t>000 1 11 07010 00 0000 120</t>
  </si>
  <si>
    <t>000 1 11 07015 05 0000 120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</si>
  <si>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</si>
  <si>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</si>
  <si>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</si>
  <si>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000 1 14 06300 00 0000 430</t>
  </si>
  <si>
    <t>000 1 14 06310 00 0000 430</t>
  </si>
  <si>
    <t>000 1 14 06313 05 0000 430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</si>
  <si>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</si>
  <si>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</si>
  <si>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</si>
  <si>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</si>
  <si>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</si>
  <si>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*субсидии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</si>
  <si>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*субсидии бюджетам муниципальных робразований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</si>
  <si>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*субсидии бюджетам муниципальных образований наИвановской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</si>
  <si>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000 1 12 01041 01 0000 120</t>
  </si>
  <si>
    <t>Плата за размещение отходов производства</t>
  </si>
  <si>
    <t>Аналитические данные в сравнении с соответсвующим периодом 2017 г.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</si>
  <si>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</si>
  <si>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</si>
  <si>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по состоянию на 01.01.2019 г.</t>
  </si>
  <si>
    <t xml:space="preserve">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</si>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</sst>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9" fontId="7" fillId="0" borderId="2">
      <alignment horizontal="center" wrapText="1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9" fontId="7" fillId="0" borderId="4">
      <alignment horizontal="center" wrapText="1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7" fillId="0" borderId="5">
      <alignment horizontal="center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49" fontId="7" fillId="0" borderId="7">
      <alignment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4" fontId="7" fillId="0" borderId="5">
      <alignment horizontal="right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4" fontId="7" fillId="0" borderId="2">
      <alignment horizontal="right"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49" fontId="7" fillId="0" borderId="0">
      <alignment horizontal="right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4" fontId="7" fillId="0" borderId="11">
      <alignment horizontal="right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49" fontId="7" fillId="0" borderId="12">
      <alignment horizontal="center"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4" fontId="7" fillId="0" borderId="13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0" fontId="7" fillId="0" borderId="15">
      <alignment horizontal="left" wrapText="1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0" fontId="2" fillId="0" borderId="16">
      <alignment horizontal="left" wrapText="1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0" fontId="7" fillId="0" borderId="18">
      <alignment horizontal="left" wrapText="1" indent="1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" fillId="0" borderId="19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7" fillId="0" borderId="7">
      <alignment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" fillId="0" borderId="7">
      <alignment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2" fillId="0" borderId="0">
      <alignment horizontal="center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2" fillId="0" borderId="7">
      <alignment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0" fontId="7" fillId="0" borderId="22">
      <alignment horizontal="left" wrapText="1" inden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0" fontId="5" fillId="21" borderId="25">
      <alignment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7" fillId="0" borderId="7">
      <alignment horizontal="left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49" fontId="7" fillId="0" borderId="27">
      <alignment horizontal="center" wrapTex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7" fillId="0" borderId="29">
      <alignment horizontal="left" wrapText="1"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7" fillId="0" borderId="15">
      <alignment horizontal="left" wrapText="1" indent="1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0" fontId="7" fillId="0" borderId="29">
      <alignment horizontal="left" wrapText="1" inden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" fillId="0" borderId="33">
      <alignment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11" fillId="0" borderId="7">
      <alignment wrapText="1"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11" fillId="0" borderId="37">
      <alignment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0" fontId="11" fillId="0" borderId="19">
      <alignment wrapText="1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0" fontId="2" fillId="0" borderId="40">
      <alignment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49" fontId="7" fillId="0" borderId="7">
      <alignment horizontal="center" vertical="center" wrapText="1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21" borderId="7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61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7" fillId="0" borderId="63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" fillId="21" borderId="19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7" fillId="0" borderId="7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7" fillId="0" borderId="61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7" fillId="0" borderId="19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" fillId="21" borderId="66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49" fontId="7" fillId="0" borderId="51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7" fillId="0" borderId="52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0" fontId="5" fillId="21" borderId="68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7" fillId="0" borderId="55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7" fillId="0" borderId="0">
      <alignment horizontal="center"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49" fontId="7" fillId="0" borderId="19">
      <alignment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49" fontId="7" fillId="0" borderId="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7" fillId="0" borderId="2">
      <alignment horizontal="center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7" fillId="0" borderId="32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7" fillId="0" borderId="37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71">
      <alignment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7" fillId="23" borderId="55">
      <alignment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0" fontId="7" fillId="23" borderId="0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4" fillId="0" borderId="74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49" fontId="9" fillId="0" borderId="75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0" fontId="7" fillId="0" borderId="75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4" fillId="0" borderId="7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7" fillId="0" borderId="58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49" fontId="5" fillId="0" borderId="77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164" fontId="7" fillId="0" borderId="16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0" fontId="7" fillId="0" borderId="80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49" fontId="7" fillId="0" borderId="18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7" fillId="0" borderId="16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0" fontId="7" fillId="0" borderId="16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49" fontId="7" fillId="0" borderId="83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0" fontId="1" fillId="0" borderId="55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" fillId="0" borderId="85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" fillId="0" borderId="60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4" fontId="7" fillId="0" borderId="12">
      <alignment horizontal="right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49" fontId="7" fillId="0" borderId="33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0" fontId="7" fillId="0" borderId="89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0" fontId="7" fillId="0" borderId="16">
      <alignment horizontal="left" wrapText="1" indent="1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" fillId="21" borderId="90">
      <alignment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0" fontId="7" fillId="23" borderId="25">
      <alignment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0" fontId="3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49" fontId="5" fillId="0" borderId="0">
      <alignment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7" fillId="0" borderId="0">
      <alignment horizontal="right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49" fontId="7" fillId="0" borderId="0">
      <alignment horizontal="right"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7" fillId="0" borderId="0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7" fillId="0" borderId="7">
      <alignment horizontal="left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0" fontId="7" fillId="0" borderId="61">
      <alignment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0" fontId="2" fillId="0" borderId="92">
      <alignment horizontal="left" wrapText="1"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7" fillId="0" borderId="11">
      <alignment horizontal="left" wrapText="1" inden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49" fontId="7" fillId="0" borderId="52">
      <alignment horizontal="center" wrapText="1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0" fontId="7" fillId="0" borderId="95">
      <alignment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0" fontId="7" fillId="0" borderId="96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0" fontId="5" fillId="21" borderId="55">
      <alignment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7" fillId="0" borderId="27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0" fontId="5" fillId="0" borderId="55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9" fillId="30" borderId="98" applyNumberFormat="0" applyAlignment="0" applyProtection="0"/>
    <xf numFmtId="0" fontId="70" fillId="31" borderId="99" applyNumberFormat="0" applyAlignment="0" applyProtection="0"/>
    <xf numFmtId="0" fontId="71" fillId="31" borderId="98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2" fillId="0" borderId="100" applyNumberFormat="0" applyFill="0" applyAlignment="0" applyProtection="0"/>
    <xf numFmtId="0" fontId="73" fillId="0" borderId="101" applyNumberFormat="0" applyFill="0" applyAlignment="0" applyProtection="0"/>
    <xf numFmtId="0" fontId="74" fillId="0" borderId="10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3" applyNumberFormat="0" applyFill="0" applyAlignment="0" applyProtection="0"/>
    <xf numFmtId="0" fontId="76" fillId="32" borderId="104" applyNumberFormat="0" applyAlignment="0" applyProtection="0"/>
    <xf numFmtId="0" fontId="77" fillId="0" borderId="0" applyNumberFormat="0" applyFill="0" applyBorder="0" applyAlignment="0" applyProtection="0"/>
    <xf numFmtId="0" fontId="78" fillId="3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79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56" fillId="35" borderId="105" applyNumberFormat="0" applyFont="0" applyAlignment="0" applyProtection="0"/>
    <xf numFmtId="9" fontId="56" fillId="0" borderId="0" applyFont="0" applyFill="0" applyBorder="0" applyAlignment="0" applyProtection="0"/>
    <xf numFmtId="0" fontId="81" fillId="0" borderId="106" applyNumberFormat="0" applyFill="0" applyAlignment="0" applyProtection="0"/>
    <xf numFmtId="0" fontId="8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83" fillId="3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5" fillId="0" borderId="107" xfId="509" applyNumberFormat="1" applyFont="1" applyBorder="1" applyAlignment="1" applyProtection="1">
      <alignment wrapText="1"/>
      <protection/>
    </xf>
    <xf numFmtId="0" fontId="16" fillId="0" borderId="107" xfId="509" applyNumberFormat="1" applyFont="1" applyBorder="1" applyAlignment="1" applyProtection="1">
      <alignment horizontal="justify" wrapText="1"/>
      <protection/>
    </xf>
    <xf numFmtId="0" fontId="18" fillId="0" borderId="107" xfId="863" applyFont="1" applyBorder="1" applyAlignment="1">
      <alignment horizontal="center"/>
      <protection/>
    </xf>
    <xf numFmtId="0" fontId="18" fillId="0" borderId="107" xfId="509" applyNumberFormat="1" applyFont="1" applyBorder="1" applyAlignment="1" applyProtection="1">
      <alignment horizontal="justify" wrapText="1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4" fontId="16" fillId="0" borderId="107" xfId="863" applyNumberFormat="1" applyFont="1" applyBorder="1">
      <alignment/>
      <protection/>
    </xf>
    <xf numFmtId="0" fontId="18" fillId="0" borderId="107" xfId="863" applyFont="1" applyBorder="1" applyAlignment="1">
      <alignment horizontal="justify" wrapText="1"/>
      <protection/>
    </xf>
    <xf numFmtId="4" fontId="18" fillId="0" borderId="107" xfId="863" applyNumberFormat="1" applyFont="1" applyBorder="1">
      <alignment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4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vertical="top" wrapText="1"/>
      <protection/>
    </xf>
    <xf numFmtId="0" fontId="21" fillId="0" borderId="107" xfId="864" applyFont="1" applyBorder="1" applyAlignment="1">
      <alignment vertical="top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6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65" fontId="15" fillId="0" borderId="107" xfId="863" applyNumberFormat="1" applyFont="1" applyBorder="1" applyAlignment="1">
      <alignment shrinkToFit="1"/>
      <protection/>
    </xf>
    <xf numFmtId="165" fontId="14" fillId="0" borderId="107" xfId="863" applyNumberFormat="1" applyFont="1" applyBorder="1" applyAlignment="1">
      <alignment shrinkToFit="1"/>
      <protection/>
    </xf>
    <xf numFmtId="49" fontId="27" fillId="0" borderId="37" xfId="603" applyNumberFormat="1" applyFont="1" applyProtection="1">
      <alignment horizontal="center"/>
      <protection/>
    </xf>
    <xf numFmtId="4" fontId="28" fillId="0" borderId="107" xfId="863" applyNumberFormat="1" applyFont="1" applyBorder="1" applyAlignment="1">
      <alignment shrinkToFit="1"/>
      <protection/>
    </xf>
    <xf numFmtId="165" fontId="16" fillId="0" borderId="107" xfId="863" applyNumberFormat="1" applyFont="1" applyBorder="1" applyAlignment="1">
      <alignment shrinkToFit="1"/>
      <protection/>
    </xf>
    <xf numFmtId="165" fontId="17" fillId="0" borderId="107" xfId="863" applyNumberFormat="1" applyFont="1" applyBorder="1" applyAlignment="1">
      <alignment shrinkToFit="1"/>
      <protection/>
    </xf>
    <xf numFmtId="49" fontId="30" fillId="0" borderId="37" xfId="603" applyNumberFormat="1" applyFont="1" applyProtection="1">
      <alignment horizontal="center"/>
      <protection/>
    </xf>
    <xf numFmtId="0" fontId="30" fillId="0" borderId="107" xfId="513" applyNumberFormat="1" applyFont="1" applyBorder="1" applyAlignment="1" applyProtection="1">
      <alignment wrapTex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165" fontId="29" fillId="0" borderId="107" xfId="863" applyNumberFormat="1" applyFont="1" applyBorder="1" applyAlignment="1">
      <alignment shrinkToFit="1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0" fontId="27" fillId="0" borderId="107" xfId="513" applyNumberFormat="1" applyFont="1" applyBorder="1" applyAlignment="1" applyProtection="1">
      <alignment horizontal="justify" wrapText="1"/>
      <protection/>
    </xf>
    <xf numFmtId="0" fontId="21" fillId="0" borderId="107" xfId="513" applyNumberFormat="1" applyFont="1" applyBorder="1" applyAlignment="1" applyProtection="1">
      <alignment horizontal="justify" wrapText="1"/>
      <protection/>
    </xf>
    <xf numFmtId="165" fontId="18" fillId="0" borderId="107" xfId="863" applyNumberFormat="1" applyFont="1" applyBorder="1" applyAlignment="1">
      <alignment shrinkToFit="1"/>
      <protection/>
    </xf>
    <xf numFmtId="0" fontId="18" fillId="0" borderId="108" xfId="863" applyFont="1" applyBorder="1" applyAlignment="1">
      <alignment horizontal="center"/>
      <protection/>
    </xf>
    <xf numFmtId="49" fontId="15" fillId="38" borderId="109" xfId="608" applyNumberFormat="1" applyFont="1" applyFill="1" applyBorder="1" applyAlignment="1" applyProtection="1">
      <alignment horizontal="center"/>
      <protection/>
    </xf>
    <xf numFmtId="49" fontId="16" fillId="38" borderId="109" xfId="608" applyNumberFormat="1" applyFont="1" applyFill="1" applyBorder="1" applyAlignment="1" applyProtection="1">
      <alignment horizontal="center"/>
      <protection/>
    </xf>
    <xf numFmtId="49" fontId="18" fillId="38" borderId="109" xfId="608" applyNumberFormat="1" applyFont="1" applyFill="1" applyBorder="1" applyAlignment="1" applyProtection="1">
      <alignment horizontal="center"/>
      <protection/>
    </xf>
    <xf numFmtId="4" fontId="18" fillId="0" borderId="110" xfId="863" applyNumberFormat="1" applyFont="1" applyBorder="1" applyAlignment="1">
      <alignment shrinkToFit="1"/>
      <protection/>
    </xf>
    <xf numFmtId="0" fontId="15" fillId="38" borderId="107" xfId="513" applyNumberFormat="1" applyFont="1" applyFill="1" applyBorder="1" applyAlignment="1" applyProtection="1">
      <alignment wrapText="1"/>
      <protection/>
    </xf>
    <xf numFmtId="0" fontId="16" fillId="38" borderId="107" xfId="513" applyNumberFormat="1" applyFont="1" applyFill="1" applyBorder="1" applyAlignment="1" applyProtection="1">
      <alignment wrapText="1"/>
      <protection/>
    </xf>
    <xf numFmtId="0" fontId="18" fillId="38" borderId="107" xfId="513" applyNumberFormat="1" applyFont="1" applyFill="1" applyBorder="1" applyAlignment="1" applyProtection="1">
      <alignment wrapText="1"/>
      <protection/>
    </xf>
    <xf numFmtId="4" fontId="16" fillId="0" borderId="110" xfId="863" applyNumberFormat="1" applyFont="1" applyBorder="1" applyAlignment="1">
      <alignment shrinkToFit="1"/>
      <protection/>
    </xf>
    <xf numFmtId="4" fontId="15" fillId="0" borderId="110" xfId="863" applyNumberFormat="1" applyFont="1" applyBorder="1" applyAlignment="1">
      <alignment shrinkToFit="1"/>
      <protection/>
    </xf>
    <xf numFmtId="165" fontId="15" fillId="37" borderId="107" xfId="863" applyNumberFormat="1" applyFont="1" applyFill="1" applyBorder="1" applyAlignment="1">
      <alignment shrinkToFit="1"/>
      <protection/>
    </xf>
    <xf numFmtId="49" fontId="85" fillId="0" borderId="36" xfId="609" applyNumberFormat="1" applyFont="1" applyProtection="1">
      <alignment horizontal="center"/>
      <protection locked="0"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0" fontId="85" fillId="0" borderId="111" xfId="514" applyNumberFormat="1" applyFont="1" applyBorder="1" applyAlignment="1" applyProtection="1">
      <alignment horizontal="justify" wrapText="1"/>
      <protection locked="0"/>
    </xf>
    <xf numFmtId="49" fontId="86" fillId="0" borderId="36" xfId="609" applyNumberFormat="1" applyFont="1" applyProtection="1">
      <alignment horizontal="center"/>
      <protection locked="0"/>
    </xf>
    <xf numFmtId="0" fontId="86" fillId="0" borderId="38" xfId="514" applyNumberFormat="1" applyFont="1" applyAlignment="1" applyProtection="1">
      <alignment horizontal="justify" wrapText="1"/>
      <protection locked="0"/>
    </xf>
    <xf numFmtId="49" fontId="86" fillId="0" borderId="109" xfId="609" applyNumberFormat="1" applyFont="1" applyBorder="1" applyProtection="1">
      <alignment horizontal="center"/>
      <protection locked="0"/>
    </xf>
    <xf numFmtId="49" fontId="87" fillId="0" borderId="109" xfId="609" applyNumberFormat="1" applyFont="1" applyBorder="1" applyProtection="1">
      <alignment horizontal="center"/>
      <protection locked="0"/>
    </xf>
    <xf numFmtId="49" fontId="85" fillId="0" borderId="109" xfId="609" applyNumberFormat="1" applyFont="1" applyBorder="1" applyProtection="1">
      <alignment horizontal="center"/>
      <protection locked="0"/>
    </xf>
    <xf numFmtId="0" fontId="86" fillId="0" borderId="107" xfId="514" applyNumberFormat="1" applyFont="1" applyBorder="1" applyAlignment="1" applyProtection="1">
      <alignment horizontal="justify" wrapText="1"/>
      <protection locked="0"/>
    </xf>
    <xf numFmtId="0" fontId="87" fillId="0" borderId="107" xfId="514" applyNumberFormat="1" applyFont="1" applyBorder="1" applyAlignment="1" applyProtection="1">
      <alignment horizontal="justify" wrapText="1"/>
      <protection locked="0"/>
    </xf>
    <xf numFmtId="0" fontId="85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49" fontId="88" fillId="0" borderId="36" xfId="609" applyNumberFormat="1" applyFont="1" applyProtection="1">
      <alignment horizontal="center"/>
      <protection locked="0"/>
    </xf>
    <xf numFmtId="0" fontId="88" fillId="0" borderId="38" xfId="514" applyNumberFormat="1" applyFont="1" applyAlignment="1" applyProtection="1">
      <alignment horizontal="justify" wrapText="1"/>
      <protection locked="0"/>
    </xf>
    <xf numFmtId="0" fontId="89" fillId="0" borderId="107" xfId="0" applyFont="1" applyBorder="1" applyAlignment="1">
      <alignment horizontal="justify" vertical="top" wrapText="1" readingOrder="1"/>
    </xf>
    <xf numFmtId="49" fontId="89" fillId="0" borderId="107" xfId="0" applyNumberFormat="1" applyFont="1" applyBorder="1" applyAlignment="1">
      <alignment horizontal="center" wrapText="1" readingOrder="1"/>
    </xf>
    <xf numFmtId="0" fontId="90" fillId="0" borderId="107" xfId="0" applyFont="1" applyBorder="1" applyAlignment="1">
      <alignment horizontal="justify" vertical="top" wrapText="1" readingOrder="1"/>
    </xf>
    <xf numFmtId="49" fontId="90" fillId="0" borderId="107" xfId="0" applyNumberFormat="1" applyFont="1" applyBorder="1" applyAlignment="1">
      <alignment horizontal="center" wrapText="1" readingOrder="1"/>
    </xf>
    <xf numFmtId="0" fontId="90" fillId="0" borderId="107" xfId="0" applyFont="1" applyBorder="1" applyAlignment="1">
      <alignment horizontal="justify" wrapText="1" readingOrder="1"/>
    </xf>
    <xf numFmtId="4" fontId="26" fillId="0" borderId="107" xfId="0" applyNumberFormat="1" applyFont="1" applyBorder="1" applyAlignment="1">
      <alignment shrinkToFit="1"/>
    </xf>
    <xf numFmtId="0" fontId="34" fillId="0" borderId="112" xfId="798" applyNumberFormat="1" applyFont="1" applyBorder="1" applyProtection="1">
      <alignment horizontal="left" wrapText="1"/>
      <protection/>
    </xf>
    <xf numFmtId="0" fontId="26" fillId="0" borderId="113" xfId="0" applyFont="1" applyBorder="1" applyAlignment="1">
      <alignment shrinkToFit="1"/>
    </xf>
    <xf numFmtId="4" fontId="26" fillId="0" borderId="113" xfId="0" applyNumberFormat="1" applyFont="1" applyBorder="1" applyAlignment="1">
      <alignment shrinkToFit="1"/>
    </xf>
    <xf numFmtId="4" fontId="31" fillId="0" borderId="107" xfId="0" applyNumberFormat="1" applyFont="1" applyBorder="1" applyAlignment="1">
      <alignment shrinkToFit="1"/>
    </xf>
    <xf numFmtId="171" fontId="26" fillId="0" borderId="114" xfId="0" applyNumberFormat="1" applyFont="1" applyBorder="1" applyAlignment="1">
      <alignment shrinkToFit="1"/>
    </xf>
    <xf numFmtId="165" fontId="26" fillId="0" borderId="107" xfId="0" applyNumberFormat="1" applyFont="1" applyBorder="1" applyAlignment="1">
      <alignment shrinkToFit="1"/>
    </xf>
    <xf numFmtId="165" fontId="31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18" fillId="0" borderId="107" xfId="864" applyNumberFormat="1" applyFont="1" applyFill="1" applyBorder="1" applyAlignment="1">
      <alignment horizontal="justify" wrapText="1"/>
      <protection/>
    </xf>
    <xf numFmtId="0" fontId="17" fillId="0" borderId="107" xfId="864" applyNumberFormat="1" applyFont="1" applyFill="1" applyBorder="1" applyAlignment="1">
      <alignment horizontal="justify" wrapText="1"/>
      <protection/>
    </xf>
    <xf numFmtId="0" fontId="14" fillId="0" borderId="107" xfId="863" applyFont="1" applyBorder="1" applyAlignment="1">
      <alignment horizontal="justify" wrapText="1"/>
      <protection/>
    </xf>
    <xf numFmtId="4" fontId="17" fillId="0" borderId="107" xfId="864" applyNumberFormat="1" applyFont="1" applyFill="1" applyBorder="1" applyAlignment="1">
      <alignment shrinkToFit="1"/>
      <protection/>
    </xf>
    <xf numFmtId="0" fontId="35" fillId="0" borderId="0" xfId="863" applyFont="1">
      <alignment/>
      <protection/>
    </xf>
    <xf numFmtId="0" fontId="36" fillId="0" borderId="0" xfId="863" applyFont="1">
      <alignment/>
      <protection/>
    </xf>
    <xf numFmtId="4" fontId="18" fillId="38" borderId="107" xfId="863" applyNumberFormat="1" applyFont="1" applyFill="1" applyBorder="1" applyAlignment="1">
      <alignment shrinkToFit="1"/>
      <protection/>
    </xf>
    <xf numFmtId="0" fontId="21" fillId="0" borderId="107" xfId="0" applyFont="1" applyBorder="1" applyAlignment="1">
      <alignment horizontal="justify" wrapText="1"/>
    </xf>
    <xf numFmtId="0" fontId="16" fillId="0" borderId="107" xfId="863" applyFont="1" applyBorder="1" applyAlignment="1">
      <alignment horizontal="center" wrapText="1"/>
      <protection/>
    </xf>
    <xf numFmtId="0" fontId="18" fillId="0" borderId="107" xfId="863" applyFont="1" applyBorder="1" applyAlignment="1">
      <alignment horizontal="center" wrapText="1"/>
      <protection/>
    </xf>
    <xf numFmtId="0" fontId="22" fillId="0" borderId="107" xfId="0" applyFont="1" applyBorder="1" applyAlignment="1">
      <alignment horizontal="justify" wrapText="1"/>
    </xf>
    <xf numFmtId="165" fontId="37" fillId="0" borderId="107" xfId="863" applyNumberFormat="1" applyFont="1" applyBorder="1" applyAlignment="1">
      <alignment shrinkToFit="1"/>
      <protection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6" fillId="0" borderId="115" xfId="863" applyFont="1" applyBorder="1" applyAlignment="1">
      <alignment horizontal="center" vertical="center" wrapText="1"/>
      <protection/>
    </xf>
    <xf numFmtId="0" fontId="26" fillId="0" borderId="116" xfId="863" applyFont="1" applyBorder="1" applyAlignment="1">
      <alignment horizontal="center" vertical="center" wrapText="1"/>
      <protection/>
    </xf>
    <xf numFmtId="0" fontId="91" fillId="0" borderId="108" xfId="864" applyFont="1" applyBorder="1" applyAlignment="1">
      <alignment horizontal="center" vertical="center" wrapText="1"/>
      <protection/>
    </xf>
    <xf numFmtId="0" fontId="91" fillId="0" borderId="117" xfId="864" applyFont="1" applyBorder="1" applyAlignment="1">
      <alignment horizontal="center" vertical="center" wrapText="1"/>
      <protection/>
    </xf>
    <xf numFmtId="0" fontId="91" fillId="0" borderId="110" xfId="864" applyFont="1" applyBorder="1" applyAlignment="1">
      <alignment horizontal="center" vertical="center" wrapText="1"/>
      <protection/>
    </xf>
    <xf numFmtId="0" fontId="91" fillId="0" borderId="115" xfId="864" applyFont="1" applyBorder="1" applyAlignment="1">
      <alignment horizontal="center" vertical="center" wrapText="1"/>
      <protection/>
    </xf>
    <xf numFmtId="0" fontId="32" fillId="0" borderId="116" xfId="0" applyFont="1" applyBorder="1" applyAlignment="1">
      <alignment horizontal="center" vertical="center" wrapText="1"/>
    </xf>
    <xf numFmtId="0" fontId="33" fillId="0" borderId="116" xfId="0" applyFont="1" applyBorder="1" applyAlignment="1">
      <alignment horizontal="center" vertical="center" wrapText="1"/>
    </xf>
    <xf numFmtId="0" fontId="92" fillId="0" borderId="115" xfId="864" applyFont="1" applyBorder="1" applyAlignment="1">
      <alignment horizontal="center" vertical="center" wrapText="1"/>
      <protection/>
    </xf>
    <xf numFmtId="0" fontId="0" fillId="0" borderId="1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3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2" fillId="0" borderId="107" xfId="864" applyFont="1" applyBorder="1" applyAlignment="1">
      <alignment horizontal="center" vertical="center" wrapText="1"/>
      <protection/>
    </xf>
    <xf numFmtId="0" fontId="89" fillId="0" borderId="107" xfId="0" applyFont="1" applyBorder="1" applyAlignment="1">
      <alignment horizontal="center" vertical="center" wrapText="1" readingOrder="1"/>
    </xf>
    <xf numFmtId="0" fontId="89" fillId="0" borderId="107" xfId="0" applyFont="1" applyBorder="1" applyAlignment="1">
      <alignment wrapText="1" readingOrder="1"/>
    </xf>
    <xf numFmtId="0" fontId="25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="115" zoomScaleNormal="11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6" sqref="F26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128" t="s">
        <v>348</v>
      </c>
      <c r="B1" s="129"/>
      <c r="C1" s="129"/>
      <c r="D1" s="129"/>
      <c r="E1" s="129"/>
      <c r="F1" s="129"/>
      <c r="G1" s="129"/>
      <c r="H1" s="129"/>
      <c r="I1" s="129"/>
    </row>
    <row r="2" spans="1:9" ht="18.75" customHeight="1">
      <c r="A2" s="128" t="s">
        <v>376</v>
      </c>
      <c r="B2" s="130"/>
      <c r="C2" s="130"/>
      <c r="D2" s="130"/>
      <c r="E2" s="130"/>
      <c r="F2" s="130"/>
      <c r="G2" s="130"/>
      <c r="H2" s="130"/>
      <c r="I2" s="130"/>
    </row>
    <row r="3" spans="1:9" ht="18.75" customHeight="1">
      <c r="A3" s="141" t="s">
        <v>293</v>
      </c>
      <c r="B3" s="142"/>
      <c r="C3" s="142"/>
      <c r="D3" s="142"/>
      <c r="E3" s="142"/>
      <c r="F3" s="142"/>
      <c r="G3" s="142"/>
      <c r="H3" s="142"/>
      <c r="I3" s="142"/>
    </row>
    <row r="4" ht="15.75" customHeight="1">
      <c r="I4" s="2" t="s">
        <v>2</v>
      </c>
    </row>
    <row r="5" spans="1:9" ht="45" customHeight="1">
      <c r="A5" s="131" t="s">
        <v>3</v>
      </c>
      <c r="B5" s="131" t="s">
        <v>4</v>
      </c>
      <c r="C5" s="136" t="s">
        <v>0</v>
      </c>
      <c r="D5" s="136" t="s">
        <v>177</v>
      </c>
      <c r="E5" s="136" t="s">
        <v>1</v>
      </c>
      <c r="F5" s="139" t="s">
        <v>178</v>
      </c>
      <c r="G5" s="133" t="s">
        <v>373</v>
      </c>
      <c r="H5" s="134"/>
      <c r="I5" s="135"/>
    </row>
    <row r="6" spans="1:9" ht="45.75" customHeight="1">
      <c r="A6" s="132"/>
      <c r="B6" s="132"/>
      <c r="C6" s="137"/>
      <c r="D6" s="138"/>
      <c r="E6" s="138"/>
      <c r="F6" s="140"/>
      <c r="G6" s="58" t="s">
        <v>1</v>
      </c>
      <c r="H6" s="58" t="s">
        <v>179</v>
      </c>
      <c r="I6" s="58" t="s">
        <v>180</v>
      </c>
    </row>
    <row r="7" spans="1:9" ht="12.75" customHeight="1">
      <c r="A7" s="3" t="s">
        <v>5</v>
      </c>
      <c r="B7" s="4" t="s">
        <v>6</v>
      </c>
      <c r="C7" s="5">
        <f>SUM(C9,C15,C21,C30,C33,C38,C54,C74,C68,C78,C91,C108)</f>
        <v>40128822.2</v>
      </c>
      <c r="D7" s="5">
        <f>SUM(D9,D15,D21,D30,D33,D38,D54,D74,D68,D78,D91,D108)</f>
        <v>45639932.879999995</v>
      </c>
      <c r="E7" s="5">
        <f>SUM(E9,E15,E21,E30,E33,E38,E54,E74,E68,E78,E91,E108)</f>
        <v>46114034.60000001</v>
      </c>
      <c r="F7" s="60">
        <f aca="true" t="shared" si="0" ref="F7:F23">SUM(E7/D7)*100</f>
        <v>101.0387870666825</v>
      </c>
      <c r="G7" s="5">
        <f>SUM(G9,G15,G21,G30,G33,G38,G54,G74,G68,G78,G91,G108)</f>
        <v>40554857.21000001</v>
      </c>
      <c r="H7" s="5">
        <f>SUM(H9,H15,H21,H30,H33,H38,H54,H74,H68,H78,H91,H108)</f>
        <v>5422973.410000003</v>
      </c>
      <c r="I7" s="60">
        <f aca="true" t="shared" si="1" ref="I7:I23">SUM(E7/G7)*100</f>
        <v>113.70779672879534</v>
      </c>
    </row>
    <row r="8" spans="1:9" ht="12.75">
      <c r="A8" s="6"/>
      <c r="B8" s="7" t="s">
        <v>7</v>
      </c>
      <c r="C8" s="8">
        <f>SUM(C9+C15+C21+C30+C33+C38)</f>
        <v>32760864.2</v>
      </c>
      <c r="D8" s="8">
        <f>SUM(D9+D15+D21+D30+D33+D38)</f>
        <v>35673808.629999995</v>
      </c>
      <c r="E8" s="8">
        <f>SUM(E9+E15+E21+E30+E33+E38)</f>
        <v>35917101.02</v>
      </c>
      <c r="F8" s="86">
        <f t="shared" si="0"/>
        <v>100.68199163291864</v>
      </c>
      <c r="G8" s="8">
        <f>SUM(G9+G15+G21+G30+G33+G38)</f>
        <v>33190558.83</v>
      </c>
      <c r="H8" s="8">
        <f>SUM(H9+H15+H21+H30+H33+H38)</f>
        <v>2726547.4900000026</v>
      </c>
      <c r="I8" s="86">
        <f t="shared" si="1"/>
        <v>108.21481254342594</v>
      </c>
    </row>
    <row r="9" spans="1:9" ht="12.75">
      <c r="A9" s="3" t="s">
        <v>8</v>
      </c>
      <c r="B9" s="4" t="s">
        <v>9</v>
      </c>
      <c r="C9" s="5">
        <f aca="true" t="shared" si="2" ref="C9:H9">SUM(C10)</f>
        <v>22893600</v>
      </c>
      <c r="D9" s="5">
        <f t="shared" si="2"/>
        <v>26082400</v>
      </c>
      <c r="E9" s="5">
        <f t="shared" si="2"/>
        <v>26256702.400000002</v>
      </c>
      <c r="F9" s="60">
        <f t="shared" si="0"/>
        <v>100.66827592552833</v>
      </c>
      <c r="G9" s="5">
        <f t="shared" si="2"/>
        <v>23723179.9</v>
      </c>
      <c r="H9" s="5">
        <f t="shared" si="2"/>
        <v>2533522.500000003</v>
      </c>
      <c r="I9" s="60">
        <f t="shared" si="1"/>
        <v>110.67952319494911</v>
      </c>
    </row>
    <row r="10" spans="1:9" ht="12.75">
      <c r="A10" s="9" t="s">
        <v>10</v>
      </c>
      <c r="B10" s="10" t="s">
        <v>11</v>
      </c>
      <c r="C10" s="11">
        <f>SUM(C11:C14)</f>
        <v>22893600</v>
      </c>
      <c r="D10" s="11">
        <f>SUM(D11:D14)</f>
        <v>26082400</v>
      </c>
      <c r="E10" s="11">
        <f>SUM(E11:E14)</f>
        <v>26256702.400000002</v>
      </c>
      <c r="F10" s="61">
        <f t="shared" si="0"/>
        <v>100.66827592552833</v>
      </c>
      <c r="G10" s="11">
        <f>SUM(G11:G14)</f>
        <v>23723179.9</v>
      </c>
      <c r="H10" s="11">
        <f>SUM(H11:H14)</f>
        <v>2533522.500000003</v>
      </c>
      <c r="I10" s="61">
        <f t="shared" si="1"/>
        <v>110.67952319494911</v>
      </c>
    </row>
    <row r="11" spans="1:9" ht="55.5" customHeight="1">
      <c r="A11" s="23" t="s">
        <v>12</v>
      </c>
      <c r="B11" s="24" t="s">
        <v>13</v>
      </c>
      <c r="C11" s="25">
        <v>22118000</v>
      </c>
      <c r="D11" s="25">
        <v>25894400</v>
      </c>
      <c r="E11" s="25">
        <v>26062890.35</v>
      </c>
      <c r="F11" s="75">
        <f t="shared" si="0"/>
        <v>100.6506825800173</v>
      </c>
      <c r="G11" s="25">
        <v>22972095.65</v>
      </c>
      <c r="H11" s="25">
        <f>SUM(E11-G11)</f>
        <v>3090794.700000003</v>
      </c>
      <c r="I11" s="75">
        <f t="shared" si="1"/>
        <v>113.4545613386387</v>
      </c>
    </row>
    <row r="12" spans="1:9" ht="82.5" customHeight="1">
      <c r="A12" s="23" t="s">
        <v>14</v>
      </c>
      <c r="B12" s="24" t="s">
        <v>15</v>
      </c>
      <c r="C12" s="25">
        <v>635000</v>
      </c>
      <c r="D12" s="25">
        <v>500</v>
      </c>
      <c r="E12" s="25">
        <v>452.75</v>
      </c>
      <c r="F12" s="75">
        <f t="shared" si="0"/>
        <v>90.55</v>
      </c>
      <c r="G12" s="25">
        <v>636326.87</v>
      </c>
      <c r="H12" s="25">
        <f>SUM(E12-G12)</f>
        <v>-635874.12</v>
      </c>
      <c r="I12" s="75">
        <f t="shared" si="1"/>
        <v>0.07115053934466102</v>
      </c>
    </row>
    <row r="13" spans="1:9" ht="33.75">
      <c r="A13" s="23" t="s">
        <v>16</v>
      </c>
      <c r="B13" s="24" t="s">
        <v>17</v>
      </c>
      <c r="C13" s="25">
        <v>33600</v>
      </c>
      <c r="D13" s="25">
        <v>120000</v>
      </c>
      <c r="E13" s="25">
        <v>135220.88</v>
      </c>
      <c r="F13" s="75">
        <f t="shared" si="0"/>
        <v>112.68406666666667</v>
      </c>
      <c r="G13" s="25">
        <v>54074.38</v>
      </c>
      <c r="H13" s="25">
        <f>SUM(E13-G13)</f>
        <v>81146.5</v>
      </c>
      <c r="I13" s="75">
        <f t="shared" si="1"/>
        <v>250.0645962098872</v>
      </c>
    </row>
    <row r="14" spans="1:9" ht="65.25" customHeight="1">
      <c r="A14" s="23" t="s">
        <v>18</v>
      </c>
      <c r="B14" s="24" t="s">
        <v>19</v>
      </c>
      <c r="C14" s="25">
        <v>107000</v>
      </c>
      <c r="D14" s="25">
        <v>67500</v>
      </c>
      <c r="E14" s="25">
        <v>58138.42</v>
      </c>
      <c r="F14" s="75">
        <f t="shared" si="0"/>
        <v>86.13099259259259</v>
      </c>
      <c r="G14" s="25">
        <v>60683</v>
      </c>
      <c r="H14" s="25">
        <f>SUM(E14-G14)</f>
        <v>-2544.5800000000017</v>
      </c>
      <c r="I14" s="75">
        <f t="shared" si="1"/>
        <v>95.80676631016924</v>
      </c>
    </row>
    <row r="15" spans="1:9" ht="36.75" customHeight="1">
      <c r="A15" s="15" t="s">
        <v>20</v>
      </c>
      <c r="B15" s="16" t="s">
        <v>21</v>
      </c>
      <c r="C15" s="17">
        <f aca="true" t="shared" si="3" ref="C15:H15">SUM(C16)</f>
        <v>6032264.2</v>
      </c>
      <c r="D15" s="17">
        <f t="shared" si="3"/>
        <v>6437648.63</v>
      </c>
      <c r="E15" s="17">
        <f t="shared" si="3"/>
        <v>6517656.2299999995</v>
      </c>
      <c r="F15" s="60">
        <f t="shared" si="0"/>
        <v>101.24280781071458</v>
      </c>
      <c r="G15" s="17">
        <f t="shared" si="3"/>
        <v>5968595.29</v>
      </c>
      <c r="H15" s="17">
        <f t="shared" si="3"/>
        <v>549060.9400000004</v>
      </c>
      <c r="I15" s="60">
        <f t="shared" si="1"/>
        <v>109.19916518581712</v>
      </c>
    </row>
    <row r="16" spans="1:9" ht="24">
      <c r="A16" s="18" t="s">
        <v>22</v>
      </c>
      <c r="B16" s="19" t="s">
        <v>23</v>
      </c>
      <c r="C16" s="119">
        <f>SUM(C17:C20)</f>
        <v>6032264.2</v>
      </c>
      <c r="D16" s="119">
        <f>SUM(D17:D20)</f>
        <v>6437648.63</v>
      </c>
      <c r="E16" s="119">
        <f>SUM(E17:E20)</f>
        <v>6517656.2299999995</v>
      </c>
      <c r="F16" s="65">
        <f t="shared" si="0"/>
        <v>101.24280781071458</v>
      </c>
      <c r="G16" s="119">
        <f>SUM(G17:G20)</f>
        <v>5968595.29</v>
      </c>
      <c r="H16" s="119">
        <f>SUM(H17:H20)</f>
        <v>549060.9400000004</v>
      </c>
      <c r="I16" s="65">
        <f t="shared" si="1"/>
        <v>109.19916518581712</v>
      </c>
    </row>
    <row r="17" spans="1:9" ht="51.75" customHeight="1">
      <c r="A17" s="23" t="s">
        <v>24</v>
      </c>
      <c r="B17" s="24" t="s">
        <v>25</v>
      </c>
      <c r="C17" s="25">
        <v>2250114.64</v>
      </c>
      <c r="D17" s="25">
        <v>2803018.91</v>
      </c>
      <c r="E17" s="25">
        <v>2904041.63</v>
      </c>
      <c r="F17" s="75">
        <f t="shared" si="0"/>
        <v>103.60406844347689</v>
      </c>
      <c r="G17" s="25">
        <v>2452492.04</v>
      </c>
      <c r="H17" s="25">
        <f>SUM(E17-G17)</f>
        <v>451549.58999999985</v>
      </c>
      <c r="I17" s="75">
        <f t="shared" si="1"/>
        <v>118.4118677098744</v>
      </c>
    </row>
    <row r="18" spans="1:9" ht="59.25" customHeight="1">
      <c r="A18" s="23" t="s">
        <v>26</v>
      </c>
      <c r="B18" s="24" t="s">
        <v>27</v>
      </c>
      <c r="C18" s="25">
        <v>17268.86</v>
      </c>
      <c r="D18" s="25">
        <v>25460.49</v>
      </c>
      <c r="E18" s="25">
        <v>27967.85</v>
      </c>
      <c r="F18" s="75">
        <f t="shared" si="0"/>
        <v>109.84804298738946</v>
      </c>
      <c r="G18" s="25">
        <v>24896.88</v>
      </c>
      <c r="H18" s="25">
        <f>SUM(E18-G18)</f>
        <v>3070.9699999999975</v>
      </c>
      <c r="I18" s="75">
        <f t="shared" si="1"/>
        <v>112.33475841149571</v>
      </c>
    </row>
    <row r="19" spans="1:9" ht="56.25">
      <c r="A19" s="23" t="s">
        <v>28</v>
      </c>
      <c r="B19" s="24" t="s">
        <v>29</v>
      </c>
      <c r="C19" s="25">
        <v>4112843.09</v>
      </c>
      <c r="D19" s="25">
        <v>4230462.72</v>
      </c>
      <c r="E19" s="25">
        <v>4236316.86</v>
      </c>
      <c r="F19" s="75">
        <f t="shared" si="0"/>
        <v>100.13838060721642</v>
      </c>
      <c r="G19" s="25">
        <v>3966196.05</v>
      </c>
      <c r="H19" s="25">
        <f>SUM(E19-G19)</f>
        <v>270120.8100000005</v>
      </c>
      <c r="I19" s="75">
        <f t="shared" si="1"/>
        <v>106.81057634556417</v>
      </c>
    </row>
    <row r="20" spans="1:9" ht="56.25">
      <c r="A20" s="23" t="s">
        <v>30</v>
      </c>
      <c r="B20" s="24" t="s">
        <v>31</v>
      </c>
      <c r="C20" s="25">
        <v>-347962.39</v>
      </c>
      <c r="D20" s="25">
        <v>-621293.49</v>
      </c>
      <c r="E20" s="25">
        <v>-650670.11</v>
      </c>
      <c r="F20" s="75">
        <f t="shared" si="0"/>
        <v>104.72829998588911</v>
      </c>
      <c r="G20" s="25">
        <v>-474989.68</v>
      </c>
      <c r="H20" s="25">
        <f>SUM(E20-G20)</f>
        <v>-175680.43</v>
      </c>
      <c r="I20" s="75">
        <f t="shared" si="1"/>
        <v>136.98615725714293</v>
      </c>
    </row>
    <row r="21" spans="1:9" ht="12.75">
      <c r="A21" s="3" t="s">
        <v>32</v>
      </c>
      <c r="B21" s="20" t="s">
        <v>33</v>
      </c>
      <c r="C21" s="5">
        <f>SUM(C22,C25,C28)</f>
        <v>2985000</v>
      </c>
      <c r="D21" s="5">
        <f>SUM(D22,D25,D28)</f>
        <v>2303500</v>
      </c>
      <c r="E21" s="5">
        <f>SUM(E22,E25,E28)</f>
        <v>2279826.2</v>
      </c>
      <c r="F21" s="60">
        <f t="shared" si="0"/>
        <v>98.97226828738877</v>
      </c>
      <c r="G21" s="5">
        <f>SUM(G22,G25,G28)</f>
        <v>2681401.1199999996</v>
      </c>
      <c r="H21" s="5">
        <f>SUM(H22,H25,H28)</f>
        <v>-401574.91999999975</v>
      </c>
      <c r="I21" s="60">
        <f t="shared" si="1"/>
        <v>85.02369089783927</v>
      </c>
    </row>
    <row r="22" spans="1:9" ht="21.75" customHeight="1">
      <c r="A22" s="21" t="s">
        <v>34</v>
      </c>
      <c r="B22" s="88" t="s">
        <v>35</v>
      </c>
      <c r="C22" s="11">
        <f>SUM(C23:C24)</f>
        <v>2600000</v>
      </c>
      <c r="D22" s="11">
        <f>SUM(D23:D24)</f>
        <v>2000000</v>
      </c>
      <c r="E22" s="11">
        <f>SUM(E23:E24)</f>
        <v>1956766.78</v>
      </c>
      <c r="F22" s="64">
        <f t="shared" si="0"/>
        <v>97.83833899999999</v>
      </c>
      <c r="G22" s="11">
        <f>SUM(G23:G24)</f>
        <v>2341852.15</v>
      </c>
      <c r="H22" s="11">
        <f>SUM(H23:H24)</f>
        <v>-385085.36999999976</v>
      </c>
      <c r="I22" s="64">
        <f t="shared" si="1"/>
        <v>83.55637566615809</v>
      </c>
    </row>
    <row r="23" spans="1:10" ht="15" customHeight="1">
      <c r="A23" s="23" t="s">
        <v>36</v>
      </c>
      <c r="B23" s="89" t="s">
        <v>37</v>
      </c>
      <c r="C23" s="25">
        <v>2600000</v>
      </c>
      <c r="D23" s="25">
        <v>2000000</v>
      </c>
      <c r="E23" s="25">
        <v>1956766.78</v>
      </c>
      <c r="F23" s="75">
        <f t="shared" si="0"/>
        <v>97.83833899999999</v>
      </c>
      <c r="G23" s="25">
        <v>2341447.3</v>
      </c>
      <c r="H23" s="25">
        <f>SUM(E23-G23)</f>
        <v>-384680.5199999998</v>
      </c>
      <c r="I23" s="75">
        <f t="shared" si="1"/>
        <v>83.57082305461243</v>
      </c>
      <c r="J23" s="121"/>
    </row>
    <row r="24" spans="1:9" ht="24" customHeight="1">
      <c r="A24" s="87" t="s">
        <v>210</v>
      </c>
      <c r="B24" s="90" t="s">
        <v>211</v>
      </c>
      <c r="C24" s="25">
        <v>0</v>
      </c>
      <c r="D24" s="25">
        <v>0</v>
      </c>
      <c r="E24" s="25">
        <v>0</v>
      </c>
      <c r="F24" s="70"/>
      <c r="G24" s="25">
        <v>404.85</v>
      </c>
      <c r="H24" s="25">
        <f>SUM(E24-G24)</f>
        <v>-404.85</v>
      </c>
      <c r="I24" s="61"/>
    </row>
    <row r="25" spans="1:9" ht="12.75">
      <c r="A25" s="21" t="s">
        <v>38</v>
      </c>
      <c r="B25" s="10" t="s">
        <v>39</v>
      </c>
      <c r="C25" s="11">
        <f>SUM(C26:C27)</f>
        <v>385000</v>
      </c>
      <c r="D25" s="11">
        <f>SUM(D26:D27)</f>
        <v>260000</v>
      </c>
      <c r="E25" s="11">
        <f>SUM(E26:E27)</f>
        <v>256071.38</v>
      </c>
      <c r="F25" s="64">
        <f>SUM(E25/D25)*100</f>
        <v>98.48899230769231</v>
      </c>
      <c r="G25" s="11">
        <f>SUM(G26:G27)</f>
        <v>334257.49</v>
      </c>
      <c r="H25" s="25">
        <f>SUM(E25-G25)</f>
        <v>-78186.10999999999</v>
      </c>
      <c r="I25" s="64">
        <f>SUM(E25/G25)*100</f>
        <v>76.60901779642994</v>
      </c>
    </row>
    <row r="26" spans="1:10" ht="12.75">
      <c r="A26" s="23" t="s">
        <v>40</v>
      </c>
      <c r="B26" s="24" t="s">
        <v>39</v>
      </c>
      <c r="C26" s="25">
        <v>385000</v>
      </c>
      <c r="D26" s="25">
        <v>260000</v>
      </c>
      <c r="E26" s="25">
        <v>255747.24</v>
      </c>
      <c r="F26" s="75">
        <f>SUM(E26/D26)*100</f>
        <v>98.36432307692307</v>
      </c>
      <c r="G26" s="25">
        <v>333931.75</v>
      </c>
      <c r="H26" s="25">
        <f>SUM(E26-G26)</f>
        <v>-78184.51000000001</v>
      </c>
      <c r="I26" s="75">
        <f>SUM(E26/G26)*100</f>
        <v>76.5866797631552</v>
      </c>
      <c r="J26" s="121"/>
    </row>
    <row r="27" spans="1:10" ht="22.5">
      <c r="A27" s="23" t="s">
        <v>338</v>
      </c>
      <c r="B27" s="24" t="s">
        <v>339</v>
      </c>
      <c r="C27" s="25">
        <v>0</v>
      </c>
      <c r="D27" s="25">
        <v>0</v>
      </c>
      <c r="E27" s="25">
        <v>324.14</v>
      </c>
      <c r="F27" s="75">
        <v>0</v>
      </c>
      <c r="G27" s="25">
        <v>325.74</v>
      </c>
      <c r="H27" s="25">
        <f>SUM(E27-G27)</f>
        <v>-1.6000000000000227</v>
      </c>
      <c r="I27" s="75">
        <f>SUM(E27/G27)*100</f>
        <v>99.50881070792657</v>
      </c>
      <c r="J27" s="121"/>
    </row>
    <row r="28" spans="1:10" ht="24">
      <c r="A28" s="21" t="s">
        <v>328</v>
      </c>
      <c r="B28" s="10" t="s">
        <v>330</v>
      </c>
      <c r="C28" s="11">
        <f aca="true" t="shared" si="4" ref="C28:H28">C29</f>
        <v>0</v>
      </c>
      <c r="D28" s="11">
        <f t="shared" si="4"/>
        <v>43500</v>
      </c>
      <c r="E28" s="11">
        <f t="shared" si="4"/>
        <v>66988.04</v>
      </c>
      <c r="F28" s="75">
        <f aca="true" t="shared" si="5" ref="F27:F32">SUM(E28/D28)*100</f>
        <v>153.99549425287356</v>
      </c>
      <c r="G28" s="11">
        <f t="shared" si="4"/>
        <v>5291.48</v>
      </c>
      <c r="H28" s="11">
        <f t="shared" si="4"/>
        <v>61696.56</v>
      </c>
      <c r="I28" s="75">
        <f>SUM(E28/G28)*100</f>
        <v>1265.9603740352416</v>
      </c>
      <c r="J28" s="121"/>
    </row>
    <row r="29" spans="1:10" ht="33.75">
      <c r="A29" s="29" t="s">
        <v>329</v>
      </c>
      <c r="B29" s="24" t="s">
        <v>331</v>
      </c>
      <c r="C29" s="25">
        <v>0</v>
      </c>
      <c r="D29" s="25">
        <v>43500</v>
      </c>
      <c r="E29" s="25">
        <v>66988.04</v>
      </c>
      <c r="F29" s="75">
        <f t="shared" si="5"/>
        <v>153.99549425287356</v>
      </c>
      <c r="G29" s="25">
        <v>5291.48</v>
      </c>
      <c r="H29" s="25">
        <f>SUM(E29-G29)</f>
        <v>61696.56</v>
      </c>
      <c r="I29" s="75">
        <f>SUM(E29/G29)*100</f>
        <v>1265.9603740352416</v>
      </c>
      <c r="J29" s="121"/>
    </row>
    <row r="30" spans="1:9" ht="16.5" customHeight="1">
      <c r="A30" s="66" t="s">
        <v>186</v>
      </c>
      <c r="B30" s="67" t="s">
        <v>181</v>
      </c>
      <c r="C30" s="5">
        <f aca="true" t="shared" si="6" ref="C30:E31">SUM(C31)</f>
        <v>0</v>
      </c>
      <c r="D30" s="5">
        <f t="shared" si="6"/>
        <v>0</v>
      </c>
      <c r="E30" s="5">
        <f t="shared" si="6"/>
        <v>0</v>
      </c>
      <c r="F30" s="75">
        <v>0</v>
      </c>
      <c r="G30" s="5">
        <f>SUM(G31)</f>
        <v>27.74</v>
      </c>
      <c r="H30" s="5">
        <f>SUM(H31)</f>
        <v>-27.74</v>
      </c>
      <c r="I30" s="60">
        <f>E30/G30*100</f>
        <v>0</v>
      </c>
    </row>
    <row r="31" spans="1:9" ht="12.75">
      <c r="A31" s="62" t="s">
        <v>185</v>
      </c>
      <c r="B31" s="73" t="s">
        <v>182</v>
      </c>
      <c r="C31" s="11">
        <f t="shared" si="6"/>
        <v>0</v>
      </c>
      <c r="D31" s="11">
        <f t="shared" si="6"/>
        <v>0</v>
      </c>
      <c r="E31" s="11">
        <f t="shared" si="6"/>
        <v>0</v>
      </c>
      <c r="F31" s="75">
        <v>0</v>
      </c>
      <c r="G31" s="11">
        <f>SUM(G32)</f>
        <v>27.74</v>
      </c>
      <c r="H31" s="11">
        <f>SUM(H32)</f>
        <v>-27.74</v>
      </c>
      <c r="I31" s="64">
        <f>E31/G31*100</f>
        <v>0</v>
      </c>
    </row>
    <row r="32" spans="1:9" ht="33.75">
      <c r="A32" s="62" t="s">
        <v>184</v>
      </c>
      <c r="B32" s="73" t="s">
        <v>183</v>
      </c>
      <c r="C32" s="25">
        <v>0</v>
      </c>
      <c r="D32" s="25">
        <v>0</v>
      </c>
      <c r="E32" s="25">
        <v>0</v>
      </c>
      <c r="F32" s="75">
        <v>0</v>
      </c>
      <c r="G32" s="25">
        <v>27.74</v>
      </c>
      <c r="H32" s="25">
        <f>SUM(E32-G32)</f>
        <v>-27.74</v>
      </c>
      <c r="I32" s="75">
        <f>E32/G32*100</f>
        <v>0</v>
      </c>
    </row>
    <row r="33" spans="1:9" ht="12.75">
      <c r="A33" s="3" t="s">
        <v>41</v>
      </c>
      <c r="B33" s="20" t="s">
        <v>42</v>
      </c>
      <c r="C33" s="5">
        <f aca="true" t="shared" si="7" ref="C33:H33">SUM(C34+C36)</f>
        <v>850000</v>
      </c>
      <c r="D33" s="5">
        <f t="shared" si="7"/>
        <v>850000</v>
      </c>
      <c r="E33" s="5">
        <f t="shared" si="7"/>
        <v>854146.98</v>
      </c>
      <c r="F33" s="5">
        <f t="shared" si="7"/>
        <v>100.48787999999999</v>
      </c>
      <c r="G33" s="5">
        <f t="shared" si="7"/>
        <v>808802.8</v>
      </c>
      <c r="H33" s="5">
        <f t="shared" si="7"/>
        <v>45344.179999999935</v>
      </c>
      <c r="I33" s="60">
        <f>SUM(E33/G33)*100</f>
        <v>105.60633321249628</v>
      </c>
    </row>
    <row r="34" spans="1:9" ht="24">
      <c r="A34" s="9" t="s">
        <v>43</v>
      </c>
      <c r="B34" s="22" t="s">
        <v>44</v>
      </c>
      <c r="C34" s="11">
        <f>SUM(C35)</f>
        <v>850000</v>
      </c>
      <c r="D34" s="11">
        <f>SUM(D35)</f>
        <v>850000</v>
      </c>
      <c r="E34" s="11">
        <f>SUM(E35)</f>
        <v>854146.98</v>
      </c>
      <c r="F34" s="61">
        <f>SUM(E34/D34)*100</f>
        <v>100.48787999999999</v>
      </c>
      <c r="G34" s="11">
        <f>SUM(G35)</f>
        <v>778802.8</v>
      </c>
      <c r="H34" s="11">
        <f>SUM(H35)</f>
        <v>75344.17999999993</v>
      </c>
      <c r="I34" s="61">
        <f>SUM(E34/G34)*100</f>
        <v>109.67435915741441</v>
      </c>
    </row>
    <row r="35" spans="1:9" ht="33.75">
      <c r="A35" s="29" t="s">
        <v>45</v>
      </c>
      <c r="B35" s="24" t="s">
        <v>46</v>
      </c>
      <c r="C35" s="25">
        <v>850000</v>
      </c>
      <c r="D35" s="25">
        <v>850000</v>
      </c>
      <c r="E35" s="25">
        <v>854146.98</v>
      </c>
      <c r="F35" s="75">
        <f>SUM(E35/D35)*100</f>
        <v>100.48787999999999</v>
      </c>
      <c r="G35" s="25">
        <v>778802.8</v>
      </c>
      <c r="H35" s="25">
        <f>SUM(E35-G35)</f>
        <v>75344.17999999993</v>
      </c>
      <c r="I35" s="75">
        <f>SUM(E35/G35)*100</f>
        <v>109.67435915741441</v>
      </c>
    </row>
    <row r="36" spans="1:9" ht="24">
      <c r="A36" s="68" t="s">
        <v>190</v>
      </c>
      <c r="B36" s="72" t="s">
        <v>187</v>
      </c>
      <c r="C36" s="11">
        <f>SUM(C37)</f>
        <v>0</v>
      </c>
      <c r="D36" s="11">
        <f>SUM(D37)</f>
        <v>0</v>
      </c>
      <c r="E36" s="11">
        <f>SUM(E37)</f>
        <v>0</v>
      </c>
      <c r="F36" s="64"/>
      <c r="G36" s="11">
        <f>SUM(G37)</f>
        <v>30000</v>
      </c>
      <c r="H36" s="11">
        <f>SUM(H37)</f>
        <v>-30000</v>
      </c>
      <c r="I36" s="64">
        <f>E36/G36*100</f>
        <v>0</v>
      </c>
    </row>
    <row r="37" spans="1:9" ht="22.5">
      <c r="A37" s="69" t="s">
        <v>191</v>
      </c>
      <c r="B37" s="74" t="s">
        <v>188</v>
      </c>
      <c r="C37" s="25">
        <v>0</v>
      </c>
      <c r="D37" s="25">
        <v>0</v>
      </c>
      <c r="E37" s="25">
        <v>0</v>
      </c>
      <c r="F37" s="75"/>
      <c r="G37" s="25">
        <v>30000</v>
      </c>
      <c r="H37" s="25">
        <f>SUM(E37-G37)</f>
        <v>-30000</v>
      </c>
      <c r="I37" s="75">
        <f>E37/G37*100</f>
        <v>0</v>
      </c>
    </row>
    <row r="38" spans="1:9" ht="38.25">
      <c r="A38" s="3" t="s">
        <v>189</v>
      </c>
      <c r="B38" s="27" t="s">
        <v>47</v>
      </c>
      <c r="C38" s="5">
        <f>SUM(C39+C41+C48)</f>
        <v>0</v>
      </c>
      <c r="D38" s="5">
        <f>SUM(D39+D41+D48)</f>
        <v>260</v>
      </c>
      <c r="E38" s="5">
        <f>SUM(E39+E41+E48)+E46</f>
        <v>8769.21</v>
      </c>
      <c r="F38" s="60"/>
      <c r="G38" s="5">
        <f>SUM(G39+G41+G48)+G46</f>
        <v>8551.98</v>
      </c>
      <c r="H38" s="5">
        <f>SUM(H39+H41+H48)</f>
        <v>222.53000000000043</v>
      </c>
      <c r="I38" s="75">
        <f aca="true" t="shared" si="8" ref="I38:I52">E38/G38*100</f>
        <v>102.54011351757137</v>
      </c>
    </row>
    <row r="39" spans="1:9" ht="21" customHeight="1">
      <c r="A39" s="9" t="s">
        <v>48</v>
      </c>
      <c r="B39" s="28" t="s">
        <v>49</v>
      </c>
      <c r="C39" s="14">
        <f>SUM(C40)</f>
        <v>0</v>
      </c>
      <c r="D39" s="14">
        <f>SUM(D40)</f>
        <v>0</v>
      </c>
      <c r="E39" s="14">
        <f>SUM(E40)</f>
        <v>20.69</v>
      </c>
      <c r="F39" s="61"/>
      <c r="G39" s="14">
        <f>SUM(G40)</f>
        <v>20.8</v>
      </c>
      <c r="H39" s="14">
        <f>SUM(H40)</f>
        <v>-0.10999999999999943</v>
      </c>
      <c r="I39" s="75">
        <f t="shared" si="8"/>
        <v>99.47115384615385</v>
      </c>
    </row>
    <row r="40" spans="1:9" ht="32.25" customHeight="1">
      <c r="A40" s="29" t="s">
        <v>50</v>
      </c>
      <c r="B40" s="30" t="s">
        <v>51</v>
      </c>
      <c r="C40" s="25">
        <v>0</v>
      </c>
      <c r="D40" s="25">
        <v>0</v>
      </c>
      <c r="E40" s="25">
        <v>20.69</v>
      </c>
      <c r="F40" s="70"/>
      <c r="G40" s="25">
        <v>20.8</v>
      </c>
      <c r="H40" s="25">
        <f>SUM(E40-G40)</f>
        <v>-0.10999999999999943</v>
      </c>
      <c r="I40" s="75">
        <f t="shared" si="8"/>
        <v>99.47115384615385</v>
      </c>
    </row>
    <row r="41" spans="1:9" ht="18" customHeight="1">
      <c r="A41" s="93" t="s">
        <v>212</v>
      </c>
      <c r="B41" s="96" t="s">
        <v>223</v>
      </c>
      <c r="C41" s="11">
        <f>SUM(C44)+C43</f>
        <v>0</v>
      </c>
      <c r="D41" s="11">
        <f>SUM(D44)+D43</f>
        <v>260</v>
      </c>
      <c r="E41" s="11">
        <f>SUM(E44)+E43</f>
        <v>7063.59</v>
      </c>
      <c r="F41" s="61"/>
      <c r="G41" s="11">
        <f>SUM(G44)+G43</f>
        <v>6837.86</v>
      </c>
      <c r="H41" s="11">
        <f>SUM(H44)+H43</f>
        <v>225.73000000000047</v>
      </c>
      <c r="I41" s="75">
        <f t="shared" si="8"/>
        <v>103.30117902384666</v>
      </c>
    </row>
    <row r="42" spans="1:9" ht="18" customHeight="1" hidden="1">
      <c r="A42" s="93"/>
      <c r="B42" s="96"/>
      <c r="C42" s="11"/>
      <c r="D42" s="11"/>
      <c r="E42" s="11"/>
      <c r="F42" s="61"/>
      <c r="G42" s="11"/>
      <c r="H42" s="11"/>
      <c r="I42" s="75" t="e">
        <f t="shared" si="8"/>
        <v>#DIV/0!</v>
      </c>
    </row>
    <row r="43" spans="1:9" ht="18" customHeight="1">
      <c r="A43" s="95" t="s">
        <v>310</v>
      </c>
      <c r="B43" s="98" t="s">
        <v>311</v>
      </c>
      <c r="C43" s="25">
        <v>0</v>
      </c>
      <c r="D43" s="25">
        <v>260</v>
      </c>
      <c r="E43" s="25">
        <v>7063.59</v>
      </c>
      <c r="F43" s="75"/>
      <c r="G43" s="25">
        <v>6837.86</v>
      </c>
      <c r="H43" s="25">
        <f>SUM(E43-G43)</f>
        <v>225.73000000000047</v>
      </c>
      <c r="I43" s="75">
        <f t="shared" si="8"/>
        <v>103.30117902384666</v>
      </c>
    </row>
    <row r="44" spans="1:9" ht="18.75" customHeight="1">
      <c r="A44" s="94" t="s">
        <v>213</v>
      </c>
      <c r="B44" s="97" t="s">
        <v>222</v>
      </c>
      <c r="C44" s="14">
        <f>SUM(C45)</f>
        <v>0</v>
      </c>
      <c r="D44" s="14">
        <f>SUM(D45)</f>
        <v>0</v>
      </c>
      <c r="E44" s="14">
        <f>SUM(E45)</f>
        <v>0</v>
      </c>
      <c r="F44" s="61"/>
      <c r="G44" s="14">
        <v>0</v>
      </c>
      <c r="H44" s="14">
        <f>SUM(H45)</f>
        <v>0</v>
      </c>
      <c r="I44" s="75">
        <v>0</v>
      </c>
    </row>
    <row r="45" spans="1:9" ht="21.75" customHeight="1">
      <c r="A45" s="95" t="s">
        <v>214</v>
      </c>
      <c r="B45" s="98" t="s">
        <v>221</v>
      </c>
      <c r="C45" s="25">
        <v>0</v>
      </c>
      <c r="D45" s="25">
        <v>0</v>
      </c>
      <c r="E45" s="25">
        <v>0</v>
      </c>
      <c r="F45" s="75"/>
      <c r="G45" s="25">
        <v>0</v>
      </c>
      <c r="H45" s="25">
        <f>SUM(E45-G45)</f>
        <v>0</v>
      </c>
      <c r="I45" s="75">
        <v>0</v>
      </c>
    </row>
    <row r="46" spans="1:9" ht="24.75" customHeight="1">
      <c r="A46" s="93" t="s">
        <v>340</v>
      </c>
      <c r="B46" s="96" t="s">
        <v>341</v>
      </c>
      <c r="C46" s="11">
        <f>C47</f>
        <v>0</v>
      </c>
      <c r="D46" s="11">
        <f>D47</f>
        <v>0</v>
      </c>
      <c r="E46" s="11">
        <f>E47</f>
        <v>1065.18</v>
      </c>
      <c r="F46" s="61"/>
      <c r="G46" s="11">
        <f>G47</f>
        <v>1070.48</v>
      </c>
      <c r="H46" s="11">
        <f>SUM(H51)+H48</f>
        <v>-3.090000000000032</v>
      </c>
      <c r="I46" s="75">
        <f t="shared" si="8"/>
        <v>99.50489500037366</v>
      </c>
    </row>
    <row r="47" spans="1:9" ht="21.75" customHeight="1">
      <c r="A47" s="95" t="s">
        <v>347</v>
      </c>
      <c r="B47" s="98" t="s">
        <v>342</v>
      </c>
      <c r="C47" s="25">
        <v>0</v>
      </c>
      <c r="D47" s="25">
        <v>0</v>
      </c>
      <c r="E47" s="25">
        <v>1065.18</v>
      </c>
      <c r="F47" s="75"/>
      <c r="G47" s="25">
        <v>1070.48</v>
      </c>
      <c r="H47" s="25"/>
      <c r="I47" s="75">
        <f t="shared" si="8"/>
        <v>99.50489500037366</v>
      </c>
    </row>
    <row r="48" spans="1:9" ht="20.25" customHeight="1">
      <c r="A48" s="93" t="s">
        <v>215</v>
      </c>
      <c r="B48" s="96" t="s">
        <v>220</v>
      </c>
      <c r="C48" s="11">
        <f>SUM(C51)+C49</f>
        <v>0</v>
      </c>
      <c r="D48" s="11">
        <f>SUM(D51)+D49</f>
        <v>0</v>
      </c>
      <c r="E48" s="11">
        <f>SUM(E51)+E49</f>
        <v>619.75</v>
      </c>
      <c r="F48" s="61"/>
      <c r="G48" s="11">
        <f>SUM(G51)+G49</f>
        <v>622.84</v>
      </c>
      <c r="H48" s="11">
        <f>H49+H51</f>
        <v>-3.090000000000032</v>
      </c>
      <c r="I48" s="75">
        <f t="shared" si="8"/>
        <v>99.5038854280393</v>
      </c>
    </row>
    <row r="49" spans="1:9" ht="20.25" customHeight="1">
      <c r="A49" s="93" t="s">
        <v>345</v>
      </c>
      <c r="B49" s="96" t="s">
        <v>343</v>
      </c>
      <c r="C49" s="11">
        <f>C50</f>
        <v>0</v>
      </c>
      <c r="D49" s="11">
        <f>D50</f>
        <v>0</v>
      </c>
      <c r="E49" s="11">
        <f>E50</f>
        <v>619.75</v>
      </c>
      <c r="F49" s="61"/>
      <c r="G49" s="11">
        <f>G50</f>
        <v>622.84</v>
      </c>
      <c r="H49" s="11">
        <f>H50</f>
        <v>-3.090000000000032</v>
      </c>
      <c r="I49" s="75">
        <f t="shared" si="8"/>
        <v>99.5038854280393</v>
      </c>
    </row>
    <row r="50" spans="1:9" ht="20.25" customHeight="1">
      <c r="A50" s="94" t="s">
        <v>346</v>
      </c>
      <c r="B50" s="97" t="s">
        <v>344</v>
      </c>
      <c r="C50" s="14">
        <v>0</v>
      </c>
      <c r="D50" s="14">
        <v>0</v>
      </c>
      <c r="E50" s="14">
        <v>619.75</v>
      </c>
      <c r="F50" s="65"/>
      <c r="G50" s="14">
        <v>622.84</v>
      </c>
      <c r="H50" s="14">
        <f>E49-G49</f>
        <v>-3.090000000000032</v>
      </c>
      <c r="I50" s="75">
        <f t="shared" si="8"/>
        <v>99.5038854280393</v>
      </c>
    </row>
    <row r="51" spans="1:9" ht="15" customHeight="1">
      <c r="A51" s="94" t="s">
        <v>216</v>
      </c>
      <c r="B51" s="97" t="s">
        <v>219</v>
      </c>
      <c r="C51" s="14">
        <f>SUM(C52)</f>
        <v>0</v>
      </c>
      <c r="D51" s="14">
        <f>SUM(D52)</f>
        <v>0</v>
      </c>
      <c r="E51" s="14">
        <f>SUM(E52)</f>
        <v>0</v>
      </c>
      <c r="F51" s="61"/>
      <c r="G51" s="14">
        <f>SUM(G52)</f>
        <v>0</v>
      </c>
      <c r="H51" s="14">
        <f>SUM(H52)</f>
        <v>0</v>
      </c>
      <c r="I51" s="75">
        <v>0</v>
      </c>
    </row>
    <row r="52" spans="1:9" ht="23.25" customHeight="1">
      <c r="A52" s="95" t="s">
        <v>217</v>
      </c>
      <c r="B52" s="98" t="s">
        <v>218</v>
      </c>
      <c r="C52" s="25">
        <v>0</v>
      </c>
      <c r="D52" s="25">
        <v>0</v>
      </c>
      <c r="E52" s="25">
        <v>0</v>
      </c>
      <c r="F52" s="70"/>
      <c r="G52" s="25">
        <v>0</v>
      </c>
      <c r="H52" s="25">
        <f>SUM(E52-G52)</f>
        <v>0</v>
      </c>
      <c r="I52" s="75">
        <v>0</v>
      </c>
    </row>
    <row r="53" spans="1:9" ht="12.75">
      <c r="A53" s="31"/>
      <c r="B53" s="7" t="s">
        <v>52</v>
      </c>
      <c r="C53" s="32">
        <f>SUM(C54+C68+C74+C78+C91+C108)</f>
        <v>7367958</v>
      </c>
      <c r="D53" s="32">
        <f>SUM(D54+D68+D74+D78+D91+D108)</f>
        <v>9966124.25</v>
      </c>
      <c r="E53" s="32">
        <f>SUM(E54+E68+E74+E78+E91+E108)</f>
        <v>10196933.58</v>
      </c>
      <c r="F53" s="86">
        <f>SUM(E53/D53)*100</f>
        <v>102.31593871609618</v>
      </c>
      <c r="G53" s="32">
        <f>SUM(G54+G68+G74+G78+G91+G108)</f>
        <v>7364298.379999999</v>
      </c>
      <c r="H53" s="32">
        <f>SUM(H54+H68+H74+H78+H91+H108)</f>
        <v>2696425.9199999995</v>
      </c>
      <c r="I53" s="86">
        <f>SUM(E53/G53)*100</f>
        <v>138.46442734711684</v>
      </c>
    </row>
    <row r="54" spans="1:9" ht="38.25">
      <c r="A54" s="3" t="s">
        <v>53</v>
      </c>
      <c r="B54" s="33" t="s">
        <v>54</v>
      </c>
      <c r="C54" s="5">
        <f>SUM(C55,C65)</f>
        <v>1259000</v>
      </c>
      <c r="D54" s="5">
        <f>SUM(D55,D65)+D62</f>
        <v>1485700</v>
      </c>
      <c r="E54" s="5">
        <f>SUM(E55,E65)+E62</f>
        <v>1593708.7000000002</v>
      </c>
      <c r="F54" s="60">
        <f>SUM(E54/D54)*100</f>
        <v>107.26988624890626</v>
      </c>
      <c r="G54" s="5">
        <f>SUM(G55,G65)+G62</f>
        <v>1375419.5899999999</v>
      </c>
      <c r="H54" s="5">
        <f>SUM(H55,H65)</f>
        <v>186589.11000000007</v>
      </c>
      <c r="I54" s="60">
        <f>SUM(E54/G54)*100</f>
        <v>115.87072858254115</v>
      </c>
    </row>
    <row r="55" spans="1:9" ht="60">
      <c r="A55" s="9" t="s">
        <v>55</v>
      </c>
      <c r="B55" s="19" t="s">
        <v>56</v>
      </c>
      <c r="C55" s="11">
        <f>SUM(C56,C60)</f>
        <v>704000</v>
      </c>
      <c r="D55" s="11">
        <f>SUM(D56,D60)</f>
        <v>764000</v>
      </c>
      <c r="E55" s="11">
        <f>SUM(E56,E60)</f>
        <v>846364.02</v>
      </c>
      <c r="F55" s="61">
        <f>SUM(E55/D55)*100</f>
        <v>110.78063089005236</v>
      </c>
      <c r="G55" s="11">
        <f>SUM(G56,G60)</f>
        <v>777492.11</v>
      </c>
      <c r="H55" s="11">
        <f>SUM(H56,H60)</f>
        <v>68871.91</v>
      </c>
      <c r="I55" s="61">
        <f>SUM(E55/G55)*100</f>
        <v>108.85821336502053</v>
      </c>
    </row>
    <row r="56" spans="1:9" ht="45">
      <c r="A56" s="26" t="s">
        <v>57</v>
      </c>
      <c r="B56" s="13" t="s">
        <v>58</v>
      </c>
      <c r="C56" s="14">
        <f>SUM(C57:C59)</f>
        <v>704000</v>
      </c>
      <c r="D56" s="14">
        <f>SUM(D57:D59)</f>
        <v>764000</v>
      </c>
      <c r="E56" s="14">
        <f>SUM(E57:E59)</f>
        <v>846364.02</v>
      </c>
      <c r="F56" s="65">
        <f>SUM(E56/D56)*100</f>
        <v>110.78063089005236</v>
      </c>
      <c r="G56" s="14">
        <f>G57+G58+G59</f>
        <v>777492.11</v>
      </c>
      <c r="H56" s="14">
        <f>SUM(H57:H59)</f>
        <v>68871.91</v>
      </c>
      <c r="I56" s="65">
        <f>SUM(E56/G56)*100</f>
        <v>108.85821336502053</v>
      </c>
    </row>
    <row r="57" spans="1:9" ht="58.5" customHeight="1">
      <c r="A57" s="26" t="s">
        <v>302</v>
      </c>
      <c r="B57" s="117" t="s">
        <v>303</v>
      </c>
      <c r="C57" s="14">
        <v>584000</v>
      </c>
      <c r="D57" s="14">
        <v>584000</v>
      </c>
      <c r="E57" s="14">
        <v>581553.09</v>
      </c>
      <c r="F57" s="65">
        <f>SUM(E57/D57)*100</f>
        <v>99.58100856164383</v>
      </c>
      <c r="G57" s="14">
        <v>564713.96</v>
      </c>
      <c r="H57" s="14">
        <f>SUM(E57-G57)</f>
        <v>16839.130000000005</v>
      </c>
      <c r="I57" s="65">
        <f>E57/G57*100</f>
        <v>102.98188661743018</v>
      </c>
    </row>
    <row r="58" spans="1:9" ht="54.75" customHeight="1">
      <c r="A58" s="29" t="s">
        <v>59</v>
      </c>
      <c r="B58" s="24" t="s">
        <v>60</v>
      </c>
      <c r="C58" s="25">
        <v>0</v>
      </c>
      <c r="D58" s="25">
        <v>0</v>
      </c>
      <c r="E58" s="25">
        <v>0</v>
      </c>
      <c r="F58" s="75"/>
      <c r="G58" s="25">
        <v>0</v>
      </c>
      <c r="H58" s="25">
        <f>SUM(E58-G58)</f>
        <v>0</v>
      </c>
      <c r="I58" s="75">
        <v>0</v>
      </c>
    </row>
    <row r="59" spans="1:9" ht="60" customHeight="1">
      <c r="A59" s="29" t="s">
        <v>61</v>
      </c>
      <c r="B59" s="24" t="s">
        <v>62</v>
      </c>
      <c r="C59" s="25">
        <v>120000</v>
      </c>
      <c r="D59" s="25">
        <v>180000</v>
      </c>
      <c r="E59" s="25">
        <v>264810.93</v>
      </c>
      <c r="F59" s="75">
        <f>SUM(E59/D59)*100</f>
        <v>147.11718333333332</v>
      </c>
      <c r="G59" s="25">
        <v>212778.15</v>
      </c>
      <c r="H59" s="25">
        <f>SUM(E59-G59)</f>
        <v>52032.78</v>
      </c>
      <c r="I59" s="75">
        <f>SUM(E59/G59)*100</f>
        <v>124.45400526322838</v>
      </c>
    </row>
    <row r="60" spans="1:9" ht="60">
      <c r="A60" s="9" t="s">
        <v>63</v>
      </c>
      <c r="B60" s="19" t="s">
        <v>64</v>
      </c>
      <c r="C60" s="11">
        <f aca="true" t="shared" si="9" ref="C60:H60">SUM(C61)</f>
        <v>0</v>
      </c>
      <c r="D60" s="11">
        <f t="shared" si="9"/>
        <v>0</v>
      </c>
      <c r="E60" s="11">
        <f t="shared" si="9"/>
        <v>0</v>
      </c>
      <c r="F60" s="75"/>
      <c r="G60" s="11">
        <f t="shared" si="9"/>
        <v>0</v>
      </c>
      <c r="H60" s="11">
        <f t="shared" si="9"/>
        <v>0</v>
      </c>
      <c r="I60" s="64"/>
    </row>
    <row r="61" spans="1:9" ht="45">
      <c r="A61" s="29" t="s">
        <v>65</v>
      </c>
      <c r="B61" s="24" t="s">
        <v>66</v>
      </c>
      <c r="C61" s="25">
        <v>0</v>
      </c>
      <c r="D61" s="25">
        <v>0</v>
      </c>
      <c r="E61" s="25">
        <v>0</v>
      </c>
      <c r="F61" s="75"/>
      <c r="G61" s="25">
        <v>0</v>
      </c>
      <c r="H61" s="25">
        <f>SUM(E61-G61)</f>
        <v>0</v>
      </c>
      <c r="I61" s="61"/>
    </row>
    <row r="62" spans="1:9" ht="24">
      <c r="A62" s="18" t="s">
        <v>354</v>
      </c>
      <c r="B62" s="19" t="s">
        <v>357</v>
      </c>
      <c r="C62" s="11">
        <v>0</v>
      </c>
      <c r="D62" s="11">
        <f>D63</f>
        <v>31700</v>
      </c>
      <c r="E62" s="11">
        <f>E63</f>
        <v>31700</v>
      </c>
      <c r="F62" s="64">
        <f>E62/D62*100</f>
        <v>100</v>
      </c>
      <c r="G62" s="11">
        <v>0</v>
      </c>
      <c r="H62" s="11">
        <f>E62-G62</f>
        <v>31700</v>
      </c>
      <c r="I62" s="64"/>
    </row>
    <row r="63" spans="1:9" ht="33.75">
      <c r="A63" s="18" t="s">
        <v>355</v>
      </c>
      <c r="B63" s="13" t="s">
        <v>358</v>
      </c>
      <c r="C63" s="14">
        <v>0</v>
      </c>
      <c r="D63" s="14">
        <f>D64</f>
        <v>31700</v>
      </c>
      <c r="E63" s="14">
        <f>E64</f>
        <v>31700</v>
      </c>
      <c r="F63" s="65">
        <f>E63/D63*100</f>
        <v>100</v>
      </c>
      <c r="G63" s="14">
        <v>0</v>
      </c>
      <c r="H63" s="14">
        <f>E63-G63</f>
        <v>31700</v>
      </c>
      <c r="I63" s="61"/>
    </row>
    <row r="64" spans="1:9" ht="33.75">
      <c r="A64" s="12" t="s">
        <v>356</v>
      </c>
      <c r="B64" s="13" t="s">
        <v>359</v>
      </c>
      <c r="C64" s="14">
        <v>0</v>
      </c>
      <c r="D64" s="14">
        <v>31700</v>
      </c>
      <c r="E64" s="14">
        <v>31700</v>
      </c>
      <c r="F64" s="65">
        <f>E64/D64*100</f>
        <v>100</v>
      </c>
      <c r="G64" s="14">
        <v>0</v>
      </c>
      <c r="H64" s="14">
        <f>E64-G64</f>
        <v>31700</v>
      </c>
      <c r="I64" s="61"/>
    </row>
    <row r="65" spans="1:9" ht="60">
      <c r="A65" s="18" t="s">
        <v>67</v>
      </c>
      <c r="B65" s="19" t="s">
        <v>68</v>
      </c>
      <c r="C65" s="11">
        <f>SUM(C66)</f>
        <v>555000</v>
      </c>
      <c r="D65" s="11">
        <f aca="true" t="shared" si="10" ref="D65:H66">SUM(D66)</f>
        <v>690000</v>
      </c>
      <c r="E65" s="11">
        <f t="shared" si="10"/>
        <v>715644.68</v>
      </c>
      <c r="F65" s="61">
        <f aca="true" t="shared" si="11" ref="F65:F70">SUM(E65/D65)*100</f>
        <v>103.71662028985509</v>
      </c>
      <c r="G65" s="11">
        <f t="shared" si="10"/>
        <v>597927.48</v>
      </c>
      <c r="H65" s="11">
        <f t="shared" si="10"/>
        <v>117717.20000000007</v>
      </c>
      <c r="I65" s="61">
        <f aca="true" t="shared" si="12" ref="I65:I72">SUM(E65/G65)*100</f>
        <v>119.68753802718686</v>
      </c>
    </row>
    <row r="66" spans="1:9" ht="56.25">
      <c r="A66" s="18" t="s">
        <v>69</v>
      </c>
      <c r="B66" s="13" t="s">
        <v>70</v>
      </c>
      <c r="C66" s="14">
        <f>SUM(C67)</f>
        <v>555000</v>
      </c>
      <c r="D66" s="14">
        <f t="shared" si="10"/>
        <v>690000</v>
      </c>
      <c r="E66" s="14">
        <f t="shared" si="10"/>
        <v>715644.68</v>
      </c>
      <c r="F66" s="61">
        <f t="shared" si="11"/>
        <v>103.71662028985509</v>
      </c>
      <c r="G66" s="14">
        <f t="shared" si="10"/>
        <v>597927.48</v>
      </c>
      <c r="H66" s="14">
        <f t="shared" si="10"/>
        <v>117717.20000000007</v>
      </c>
      <c r="I66" s="61">
        <f t="shared" si="12"/>
        <v>119.68753802718686</v>
      </c>
    </row>
    <row r="67" spans="1:9" ht="56.25">
      <c r="A67" s="12" t="s">
        <v>71</v>
      </c>
      <c r="B67" s="13" t="s">
        <v>72</v>
      </c>
      <c r="C67" s="14">
        <v>555000</v>
      </c>
      <c r="D67" s="14">
        <v>690000</v>
      </c>
      <c r="E67" s="14">
        <v>715644.68</v>
      </c>
      <c r="F67" s="65">
        <f t="shared" si="11"/>
        <v>103.71662028985509</v>
      </c>
      <c r="G67" s="14">
        <v>597927.48</v>
      </c>
      <c r="H67" s="14">
        <f>SUM(E67-G67)</f>
        <v>117717.20000000007</v>
      </c>
      <c r="I67" s="65">
        <f t="shared" si="12"/>
        <v>119.68753802718686</v>
      </c>
    </row>
    <row r="68" spans="1:9" ht="27" customHeight="1">
      <c r="A68" s="3" t="s">
        <v>73</v>
      </c>
      <c r="B68" s="33" t="s">
        <v>74</v>
      </c>
      <c r="C68" s="5">
        <f aca="true" t="shared" si="13" ref="C68:H68">SUM(C69)</f>
        <v>87400</v>
      </c>
      <c r="D68" s="5">
        <f t="shared" si="13"/>
        <v>52000</v>
      </c>
      <c r="E68" s="5">
        <f t="shared" si="13"/>
        <v>51598.990000000005</v>
      </c>
      <c r="F68" s="60">
        <f t="shared" si="11"/>
        <v>99.22882692307692</v>
      </c>
      <c r="G68" s="5">
        <f t="shared" si="13"/>
        <v>58517.17</v>
      </c>
      <c r="H68" s="5">
        <f t="shared" si="13"/>
        <v>-6918.179999999997</v>
      </c>
      <c r="I68" s="60">
        <f t="shared" si="12"/>
        <v>88.17752123009367</v>
      </c>
    </row>
    <row r="69" spans="1:9" ht="12.75">
      <c r="A69" s="9" t="s">
        <v>75</v>
      </c>
      <c r="B69" s="22" t="s">
        <v>76</v>
      </c>
      <c r="C69" s="11">
        <f>SUM(C70:C72)</f>
        <v>87400</v>
      </c>
      <c r="D69" s="11">
        <f>SUM(D70:D72)</f>
        <v>52000</v>
      </c>
      <c r="E69" s="11">
        <f>SUM(E70:E72)</f>
        <v>51598.990000000005</v>
      </c>
      <c r="F69" s="61">
        <f t="shared" si="11"/>
        <v>99.22882692307692</v>
      </c>
      <c r="G69" s="11">
        <f>SUM(G70:G73)</f>
        <v>58517.17</v>
      </c>
      <c r="H69" s="11">
        <f>SUM(H70:H72)</f>
        <v>-6918.179999999997</v>
      </c>
      <c r="I69" s="61">
        <f t="shared" si="12"/>
        <v>88.17752123009367</v>
      </c>
    </row>
    <row r="70" spans="1:9" ht="22.5">
      <c r="A70" s="23" t="s">
        <v>77</v>
      </c>
      <c r="B70" s="24" t="s">
        <v>78</v>
      </c>
      <c r="C70" s="25">
        <v>42630</v>
      </c>
      <c r="D70" s="25">
        <v>41130</v>
      </c>
      <c r="E70" s="25">
        <v>41080.43</v>
      </c>
      <c r="F70" s="75">
        <f t="shared" si="11"/>
        <v>99.87947969851689</v>
      </c>
      <c r="G70" s="25">
        <v>28771.3</v>
      </c>
      <c r="H70" s="25">
        <f>SUM(E70-G70)</f>
        <v>12309.130000000001</v>
      </c>
      <c r="I70" s="75">
        <f t="shared" si="12"/>
        <v>142.78266884012888</v>
      </c>
    </row>
    <row r="71" spans="1:9" ht="12.75">
      <c r="A71" s="69" t="s">
        <v>193</v>
      </c>
      <c r="B71" s="71" t="s">
        <v>192</v>
      </c>
      <c r="C71" s="25">
        <v>40</v>
      </c>
      <c r="D71" s="25">
        <v>1540</v>
      </c>
      <c r="E71" s="25">
        <v>1502.79</v>
      </c>
      <c r="F71" s="75">
        <f aca="true" t="shared" si="14" ref="F71:F78">SUM(E71/D71)*100</f>
        <v>97.58376623376623</v>
      </c>
      <c r="G71" s="25">
        <v>35.75</v>
      </c>
      <c r="H71" s="25">
        <f>SUM(E71-G71)</f>
        <v>1467.04</v>
      </c>
      <c r="I71" s="75">
        <f t="shared" si="12"/>
        <v>4203.608391608392</v>
      </c>
    </row>
    <row r="72" spans="1:9" ht="12.75">
      <c r="A72" s="23" t="s">
        <v>79</v>
      </c>
      <c r="B72" s="24" t="s">
        <v>80</v>
      </c>
      <c r="C72" s="25">
        <v>44730</v>
      </c>
      <c r="D72" s="25">
        <f>SUM(D73)</f>
        <v>9330</v>
      </c>
      <c r="E72" s="25">
        <f>SUM(E73)</f>
        <v>9015.77</v>
      </c>
      <c r="F72" s="75">
        <f t="shared" si="14"/>
        <v>96.6320471596999</v>
      </c>
      <c r="G72" s="25">
        <v>29710.12</v>
      </c>
      <c r="H72" s="25">
        <f>SUM(E72-G72)</f>
        <v>-20694.35</v>
      </c>
      <c r="I72" s="75">
        <f t="shared" si="12"/>
        <v>30.345787899880584</v>
      </c>
    </row>
    <row r="73" spans="1:9" ht="12.75">
      <c r="A73" s="23" t="s">
        <v>371</v>
      </c>
      <c r="B73" s="24" t="s">
        <v>372</v>
      </c>
      <c r="C73" s="25">
        <v>44730</v>
      </c>
      <c r="D73" s="25">
        <v>9330</v>
      </c>
      <c r="E73" s="25">
        <v>9015.77</v>
      </c>
      <c r="F73" s="75"/>
      <c r="G73" s="25">
        <v>0</v>
      </c>
      <c r="H73" s="25">
        <v>0</v>
      </c>
      <c r="I73" s="75"/>
    </row>
    <row r="74" spans="1:9" ht="25.5">
      <c r="A74" s="15" t="s">
        <v>81</v>
      </c>
      <c r="B74" s="16" t="s">
        <v>82</v>
      </c>
      <c r="C74" s="5">
        <f>SUM(C75)</f>
        <v>5630058</v>
      </c>
      <c r="D74" s="5">
        <f aca="true" t="shared" si="15" ref="D74:H76">SUM(D75)</f>
        <v>5630058</v>
      </c>
      <c r="E74" s="5">
        <f t="shared" si="15"/>
        <v>5620993.85</v>
      </c>
      <c r="F74" s="60">
        <f t="shared" si="14"/>
        <v>99.83900432286843</v>
      </c>
      <c r="G74" s="5">
        <f t="shared" si="15"/>
        <v>4839559.84</v>
      </c>
      <c r="H74" s="5">
        <f t="shared" si="15"/>
        <v>781434.0099999998</v>
      </c>
      <c r="I74" s="60">
        <f>SUM(E74/G74)*100</f>
        <v>116.1467992097397</v>
      </c>
    </row>
    <row r="75" spans="1:9" ht="12.75">
      <c r="A75" s="18" t="s">
        <v>83</v>
      </c>
      <c r="B75" s="19" t="s">
        <v>84</v>
      </c>
      <c r="C75" s="11">
        <f>SUM(C76)</f>
        <v>5630058</v>
      </c>
      <c r="D75" s="11">
        <f t="shared" si="15"/>
        <v>5630058</v>
      </c>
      <c r="E75" s="11">
        <f t="shared" si="15"/>
        <v>5620993.85</v>
      </c>
      <c r="F75" s="61">
        <f t="shared" si="14"/>
        <v>99.83900432286843</v>
      </c>
      <c r="G75" s="11">
        <f t="shared" si="15"/>
        <v>4839559.84</v>
      </c>
      <c r="H75" s="11">
        <f t="shared" si="15"/>
        <v>781434.0099999998</v>
      </c>
      <c r="I75" s="61">
        <f>SUM(E75/G75)*100</f>
        <v>116.1467992097397</v>
      </c>
    </row>
    <row r="76" spans="1:9" ht="12.75">
      <c r="A76" s="12" t="s">
        <v>85</v>
      </c>
      <c r="B76" s="13" t="s">
        <v>86</v>
      </c>
      <c r="C76" s="14">
        <f>SUM(C77)</f>
        <v>5630058</v>
      </c>
      <c r="D76" s="14">
        <f t="shared" si="15"/>
        <v>5630058</v>
      </c>
      <c r="E76" s="14">
        <f t="shared" si="15"/>
        <v>5620993.85</v>
      </c>
      <c r="F76" s="65">
        <f t="shared" si="14"/>
        <v>99.83900432286843</v>
      </c>
      <c r="G76" s="14">
        <f t="shared" si="15"/>
        <v>4839559.84</v>
      </c>
      <c r="H76" s="14">
        <f t="shared" si="15"/>
        <v>781434.0099999998</v>
      </c>
      <c r="I76" s="65">
        <f>SUM(E76/G76)*100</f>
        <v>116.1467992097397</v>
      </c>
    </row>
    <row r="77" spans="1:9" ht="22.5">
      <c r="A77" s="23" t="s">
        <v>87</v>
      </c>
      <c r="B77" s="24" t="s">
        <v>88</v>
      </c>
      <c r="C77" s="25">
        <v>5630058</v>
      </c>
      <c r="D77" s="25">
        <v>5630058</v>
      </c>
      <c r="E77" s="25">
        <v>5620993.85</v>
      </c>
      <c r="F77" s="75">
        <f t="shared" si="14"/>
        <v>99.83900432286843</v>
      </c>
      <c r="G77" s="25">
        <v>4839559.84</v>
      </c>
      <c r="H77" s="25">
        <f>SUM(E77-G77)</f>
        <v>781434.0099999998</v>
      </c>
      <c r="I77" s="75">
        <f>SUM(E77/G77)*100</f>
        <v>116.1467992097397</v>
      </c>
    </row>
    <row r="78" spans="1:9" ht="25.5">
      <c r="A78" s="3" t="s">
        <v>90</v>
      </c>
      <c r="B78" s="20" t="s">
        <v>91</v>
      </c>
      <c r="C78" s="5">
        <f>SUM(C79,C82)</f>
        <v>150000</v>
      </c>
      <c r="D78" s="5">
        <f>SUM(D79,D82)+D87</f>
        <v>2337000</v>
      </c>
      <c r="E78" s="5">
        <f>SUM(E79,E82)+E87</f>
        <v>2466786.17</v>
      </c>
      <c r="F78" s="60">
        <f t="shared" si="14"/>
        <v>105.5535374411639</v>
      </c>
      <c r="G78" s="5">
        <f>SUM(G79,G82)+G87</f>
        <v>734351.21</v>
      </c>
      <c r="H78" s="5">
        <f>SUM(H79,H82)</f>
        <v>1675775.68</v>
      </c>
      <c r="I78" s="60">
        <f>SUM(E78/G78)*100</f>
        <v>335.9136795049333</v>
      </c>
    </row>
    <row r="79" spans="1:9" ht="56.25" customHeight="1">
      <c r="A79" s="9" t="s">
        <v>92</v>
      </c>
      <c r="B79" s="19" t="s">
        <v>93</v>
      </c>
      <c r="C79" s="11">
        <f>SUM(C80)</f>
        <v>0</v>
      </c>
      <c r="D79" s="11">
        <f aca="true" t="shared" si="16" ref="D79:H80">SUM(D80)</f>
        <v>1765000</v>
      </c>
      <c r="E79" s="11">
        <f t="shared" si="16"/>
        <v>1764600</v>
      </c>
      <c r="F79" s="61">
        <f>E79/D79*100</f>
        <v>99.97733711048159</v>
      </c>
      <c r="G79" s="11">
        <f t="shared" si="16"/>
        <v>147600</v>
      </c>
      <c r="H79" s="11">
        <f>SUM(E79-G79)</f>
        <v>1617000</v>
      </c>
      <c r="I79" s="61">
        <f>SUM(E79/G79)*100</f>
        <v>1195.5284552845528</v>
      </c>
    </row>
    <row r="80" spans="1:9" ht="54.75" customHeight="1">
      <c r="A80" s="26" t="s">
        <v>94</v>
      </c>
      <c r="B80" s="13" t="s">
        <v>95</v>
      </c>
      <c r="C80" s="14">
        <f>SUM(C81)</f>
        <v>0</v>
      </c>
      <c r="D80" s="14">
        <f t="shared" si="16"/>
        <v>1765000</v>
      </c>
      <c r="E80" s="14">
        <f t="shared" si="16"/>
        <v>1764600</v>
      </c>
      <c r="F80" s="61">
        <f>E80/D80*100</f>
        <v>99.97733711048159</v>
      </c>
      <c r="G80" s="14">
        <f t="shared" si="16"/>
        <v>147600</v>
      </c>
      <c r="H80" s="11">
        <f>SUM(E80-G80)</f>
        <v>1617000</v>
      </c>
      <c r="I80" s="61">
        <f>SUM(E80/G80)*100</f>
        <v>1195.5284552845528</v>
      </c>
    </row>
    <row r="81" spans="1:9" ht="54.75" customHeight="1">
      <c r="A81" s="29" t="s">
        <v>96</v>
      </c>
      <c r="B81" s="24" t="s">
        <v>97</v>
      </c>
      <c r="C81" s="25">
        <v>0</v>
      </c>
      <c r="D81" s="25">
        <v>1765000</v>
      </c>
      <c r="E81" s="25">
        <v>1764600</v>
      </c>
      <c r="F81" s="61">
        <f>E81/D81*100</f>
        <v>99.97733711048159</v>
      </c>
      <c r="G81" s="25">
        <v>147600</v>
      </c>
      <c r="H81" s="11">
        <f>SUM(E81-G81)</f>
        <v>1617000</v>
      </c>
      <c r="I81" s="61">
        <f>SUM(E81/G81)*100</f>
        <v>1195.5284552845528</v>
      </c>
    </row>
    <row r="82" spans="1:10" ht="22.5" customHeight="1">
      <c r="A82" s="9" t="s">
        <v>98</v>
      </c>
      <c r="B82" s="19" t="s">
        <v>99</v>
      </c>
      <c r="C82" s="11">
        <f aca="true" t="shared" si="17" ref="C82:H82">SUM(C83)</f>
        <v>150000</v>
      </c>
      <c r="D82" s="11">
        <f t="shared" si="17"/>
        <v>540000</v>
      </c>
      <c r="E82" s="11">
        <f t="shared" si="17"/>
        <v>645526.89</v>
      </c>
      <c r="F82" s="64">
        <f>SUM(E82/D82)*100</f>
        <v>119.54201666666665</v>
      </c>
      <c r="G82" s="11">
        <f t="shared" si="17"/>
        <v>586751.21</v>
      </c>
      <c r="H82" s="11">
        <f t="shared" si="17"/>
        <v>58775.67999999999</v>
      </c>
      <c r="I82" s="64">
        <f>SUM(E82/G82)*100</f>
        <v>110.0171382688755</v>
      </c>
      <c r="J82" s="120"/>
    </row>
    <row r="83" spans="1:9" ht="22.5">
      <c r="A83" s="26" t="s">
        <v>100</v>
      </c>
      <c r="B83" s="13" t="s">
        <v>101</v>
      </c>
      <c r="C83" s="14">
        <f>SUM(C85:C86)+C84</f>
        <v>150000</v>
      </c>
      <c r="D83" s="14">
        <f>SUM(D85:D86)+D84</f>
        <v>540000</v>
      </c>
      <c r="E83" s="14">
        <f>SUM(E85:E86)+E84</f>
        <v>645526.89</v>
      </c>
      <c r="F83" s="65">
        <f>SUM(E83/D83)*100</f>
        <v>119.54201666666665</v>
      </c>
      <c r="G83" s="14">
        <f>SUM(G85:G86)+G84</f>
        <v>586751.21</v>
      </c>
      <c r="H83" s="14">
        <f>SUM(H85:H86)+H84</f>
        <v>58775.67999999999</v>
      </c>
      <c r="I83" s="65">
        <f>SUM(E83/G83)*100</f>
        <v>110.0171382688755</v>
      </c>
    </row>
    <row r="84" spans="1:9" ht="46.5" customHeight="1">
      <c r="A84" s="29" t="s">
        <v>304</v>
      </c>
      <c r="B84" s="24" t="s">
        <v>305</v>
      </c>
      <c r="C84" s="25">
        <v>120000</v>
      </c>
      <c r="D84" s="25">
        <v>230000</v>
      </c>
      <c r="E84" s="25">
        <v>226304.78</v>
      </c>
      <c r="F84" s="65">
        <f>SUM(E84/D84)*100</f>
        <v>98.39338260869566</v>
      </c>
      <c r="G84" s="25">
        <v>505689.04</v>
      </c>
      <c r="H84" s="25">
        <f>SUM(E84-G84)</f>
        <v>-279384.26</v>
      </c>
      <c r="I84" s="75">
        <f>E84/H84*100</f>
        <v>-81.00126327803864</v>
      </c>
    </row>
    <row r="85" spans="1:9" ht="38.25" customHeight="1">
      <c r="A85" s="29" t="s">
        <v>102</v>
      </c>
      <c r="B85" s="24" t="s">
        <v>103</v>
      </c>
      <c r="C85" s="25">
        <v>0</v>
      </c>
      <c r="D85" s="25">
        <v>0</v>
      </c>
      <c r="E85" s="25">
        <v>0</v>
      </c>
      <c r="F85" s="75"/>
      <c r="G85" s="25">
        <v>0</v>
      </c>
      <c r="H85" s="25">
        <f>SUM(E85-G85)</f>
        <v>0</v>
      </c>
      <c r="I85" s="75">
        <v>0</v>
      </c>
    </row>
    <row r="86" spans="1:9" ht="34.5" customHeight="1">
      <c r="A86" s="29" t="s">
        <v>104</v>
      </c>
      <c r="B86" s="24" t="s">
        <v>105</v>
      </c>
      <c r="C86" s="25">
        <v>30000</v>
      </c>
      <c r="D86" s="25">
        <v>310000</v>
      </c>
      <c r="E86" s="25">
        <v>419222.11</v>
      </c>
      <c r="F86" s="75">
        <f>SUM(E86/D86)*100</f>
        <v>135.2329387096774</v>
      </c>
      <c r="G86" s="25">
        <v>81062.17</v>
      </c>
      <c r="H86" s="25">
        <f>SUM(E86-G86)</f>
        <v>338159.94</v>
      </c>
      <c r="I86" s="75">
        <f>SUM(E86/G86)*100</f>
        <v>517.1612232931835</v>
      </c>
    </row>
    <row r="87" spans="1:9" ht="44.25" customHeight="1">
      <c r="A87" s="26" t="s">
        <v>360</v>
      </c>
      <c r="B87" s="13" t="s">
        <v>364</v>
      </c>
      <c r="C87" s="14">
        <v>0</v>
      </c>
      <c r="D87" s="14">
        <f>D88</f>
        <v>32000</v>
      </c>
      <c r="E87" s="14">
        <f>E88</f>
        <v>56659.28</v>
      </c>
      <c r="F87" s="65">
        <f>E87/D87*100</f>
        <v>177.06025</v>
      </c>
      <c r="G87" s="14">
        <v>0</v>
      </c>
      <c r="H87" s="14">
        <f>E87-G87</f>
        <v>56659.28</v>
      </c>
      <c r="I87" s="75">
        <v>0</v>
      </c>
    </row>
    <row r="88" spans="1:9" ht="45" customHeight="1">
      <c r="A88" s="29" t="s">
        <v>361</v>
      </c>
      <c r="B88" s="24" t="s">
        <v>365</v>
      </c>
      <c r="C88" s="25">
        <v>0</v>
      </c>
      <c r="D88" s="25">
        <f>D89+D90</f>
        <v>32000</v>
      </c>
      <c r="E88" s="25">
        <f>E89+E90</f>
        <v>56659.28</v>
      </c>
      <c r="F88" s="75">
        <f>E88/D88*100</f>
        <v>177.06025</v>
      </c>
      <c r="G88" s="25">
        <v>0</v>
      </c>
      <c r="H88" s="25">
        <f>E88-G88</f>
        <v>56659.28</v>
      </c>
      <c r="I88" s="75">
        <v>0</v>
      </c>
    </row>
    <row r="89" spans="1:9" ht="66.75" customHeight="1">
      <c r="A89" s="29" t="s">
        <v>362</v>
      </c>
      <c r="B89" s="116" t="s">
        <v>366</v>
      </c>
      <c r="C89" s="25">
        <v>0</v>
      </c>
      <c r="D89" s="25">
        <v>32000</v>
      </c>
      <c r="E89" s="25">
        <v>32030.55</v>
      </c>
      <c r="F89" s="75">
        <f>E89/D89*100</f>
        <v>100.09546875</v>
      </c>
      <c r="G89" s="25">
        <v>0</v>
      </c>
      <c r="H89" s="25">
        <f>E89-G89</f>
        <v>32030.55</v>
      </c>
      <c r="I89" s="75">
        <v>0</v>
      </c>
    </row>
    <row r="90" spans="1:9" ht="59.25" customHeight="1">
      <c r="A90" s="29" t="s">
        <v>363</v>
      </c>
      <c r="B90" s="116" t="s">
        <v>367</v>
      </c>
      <c r="C90" s="25">
        <v>0</v>
      </c>
      <c r="D90" s="25">
        <v>0</v>
      </c>
      <c r="E90" s="25">
        <v>24628.73</v>
      </c>
      <c r="F90" s="75" t="s">
        <v>377</v>
      </c>
      <c r="G90" s="25">
        <v>0</v>
      </c>
      <c r="H90" s="25">
        <f>E90-G90</f>
        <v>24628.73</v>
      </c>
      <c r="I90" s="75">
        <v>0</v>
      </c>
    </row>
    <row r="91" spans="1:9" ht="17.25" customHeight="1">
      <c r="A91" s="3" t="s">
        <v>106</v>
      </c>
      <c r="B91" s="33" t="s">
        <v>107</v>
      </c>
      <c r="C91" s="5">
        <f>SUM(C95,C99,C102,C103,C105,C106)</f>
        <v>241500</v>
      </c>
      <c r="D91" s="5">
        <f>SUM(D95,D99,D102,D103,D105,D106)+D93+D97+D94</f>
        <v>420850</v>
      </c>
      <c r="E91" s="5">
        <f>SUM(E95,E99,E102,E103,E105,E106)+E93+E97+E94</f>
        <v>423329.62</v>
      </c>
      <c r="F91" s="60">
        <f>SUM(E91/D91)*100</f>
        <v>100.58919329927527</v>
      </c>
      <c r="G91" s="5">
        <f>SUM(G95,G99,G102,G103,G105,G106)+G93+G97+G94</f>
        <v>300679.51</v>
      </c>
      <c r="H91" s="5">
        <f>SUM(H95,H99,H102,H103,H105,H106)+H92</f>
        <v>74800.10999999999</v>
      </c>
      <c r="I91" s="60">
        <f>SUM(E91/G91)*100</f>
        <v>140.79097707722084</v>
      </c>
    </row>
    <row r="92" spans="1:9" ht="27.75" customHeight="1">
      <c r="A92" s="21" t="s">
        <v>314</v>
      </c>
      <c r="B92" s="118" t="s">
        <v>312</v>
      </c>
      <c r="C92" s="42">
        <v>0</v>
      </c>
      <c r="D92" s="42">
        <f>D93+D94</f>
        <v>-150</v>
      </c>
      <c r="E92" s="42">
        <f>E93+E94</f>
        <v>-150</v>
      </c>
      <c r="F92" s="60"/>
      <c r="G92" s="42">
        <f>G93</f>
        <v>-1500</v>
      </c>
      <c r="H92" s="42">
        <f>H93</f>
        <v>1500</v>
      </c>
      <c r="I92" s="60">
        <f>SUM(E92/G92)*100</f>
        <v>10</v>
      </c>
    </row>
    <row r="93" spans="1:9" ht="63" customHeight="1">
      <c r="A93" s="21" t="s">
        <v>315</v>
      </c>
      <c r="B93" s="22" t="s">
        <v>313</v>
      </c>
      <c r="C93" s="42">
        <v>0</v>
      </c>
      <c r="D93" s="42">
        <v>0</v>
      </c>
      <c r="E93" s="42">
        <v>0</v>
      </c>
      <c r="F93" s="60"/>
      <c r="G93" s="42">
        <v>-1500</v>
      </c>
      <c r="H93" s="25">
        <f>SUM(E93-G93)</f>
        <v>1500</v>
      </c>
      <c r="I93" s="60">
        <f>SUM(E93/G93)*100</f>
        <v>0</v>
      </c>
    </row>
    <row r="94" spans="1:9" ht="53.25" customHeight="1">
      <c r="A94" s="9" t="s">
        <v>375</v>
      </c>
      <c r="B94" s="22" t="s">
        <v>374</v>
      </c>
      <c r="C94" s="11">
        <v>0</v>
      </c>
      <c r="D94" s="11">
        <v>-150</v>
      </c>
      <c r="E94" s="11">
        <v>-150</v>
      </c>
      <c r="F94" s="127"/>
      <c r="G94" s="11">
        <v>0</v>
      </c>
      <c r="H94" s="63">
        <v>0</v>
      </c>
      <c r="I94" s="60">
        <v>0</v>
      </c>
    </row>
    <row r="95" spans="1:9" ht="45" customHeight="1">
      <c r="A95" s="68" t="s">
        <v>194</v>
      </c>
      <c r="B95" s="72" t="s">
        <v>196</v>
      </c>
      <c r="C95" s="11">
        <f>SUM(C96)</f>
        <v>8500</v>
      </c>
      <c r="D95" s="11">
        <f>SUM(D96)</f>
        <v>30000</v>
      </c>
      <c r="E95" s="11">
        <f>SUM(E96)</f>
        <v>30000</v>
      </c>
      <c r="F95" s="64">
        <f aca="true" t="shared" si="18" ref="F95:F100">E95/D95*100</f>
        <v>100</v>
      </c>
      <c r="G95" s="11">
        <f>SUM(G96)</f>
        <v>5000</v>
      </c>
      <c r="H95" s="11">
        <f>SUM(H96)</f>
        <v>25000</v>
      </c>
      <c r="I95" s="60">
        <f>E95/G95*100</f>
        <v>600</v>
      </c>
    </row>
    <row r="96" spans="1:9" ht="43.5" customHeight="1">
      <c r="A96" s="69" t="s">
        <v>195</v>
      </c>
      <c r="B96" s="74" t="s">
        <v>197</v>
      </c>
      <c r="C96" s="25">
        <v>8500</v>
      </c>
      <c r="D96" s="25">
        <v>30000</v>
      </c>
      <c r="E96" s="25">
        <v>30000</v>
      </c>
      <c r="F96" s="75">
        <f t="shared" si="18"/>
        <v>100</v>
      </c>
      <c r="G96" s="25">
        <v>5000</v>
      </c>
      <c r="H96" s="25">
        <f>SUM(E96-G96)</f>
        <v>25000</v>
      </c>
      <c r="I96" s="61">
        <f>E96/G96*100</f>
        <v>600</v>
      </c>
    </row>
    <row r="97" spans="1:9" ht="43.5" customHeight="1">
      <c r="A97" s="68" t="s">
        <v>332</v>
      </c>
      <c r="B97" s="72" t="s">
        <v>333</v>
      </c>
      <c r="C97" s="11">
        <f>SUM(C98)</f>
        <v>0</v>
      </c>
      <c r="D97" s="11">
        <f>SUM(D98)</f>
        <v>50000</v>
      </c>
      <c r="E97" s="11">
        <f>SUM(E98)</f>
        <v>50000</v>
      </c>
      <c r="F97" s="75">
        <f t="shared" si="18"/>
        <v>100</v>
      </c>
      <c r="G97" s="11">
        <f>SUM(G98)</f>
        <v>2000</v>
      </c>
      <c r="H97" s="11">
        <f>SUM(H98)</f>
        <v>48000</v>
      </c>
      <c r="I97" s="61">
        <f>E97/G97*100</f>
        <v>2500</v>
      </c>
    </row>
    <row r="98" spans="1:9" ht="43.5" customHeight="1">
      <c r="A98" s="69" t="s">
        <v>335</v>
      </c>
      <c r="B98" s="74" t="s">
        <v>334</v>
      </c>
      <c r="C98" s="25">
        <v>0</v>
      </c>
      <c r="D98" s="25">
        <v>50000</v>
      </c>
      <c r="E98" s="25">
        <v>50000</v>
      </c>
      <c r="F98" s="75">
        <f t="shared" si="18"/>
        <v>100</v>
      </c>
      <c r="G98" s="25">
        <v>2000</v>
      </c>
      <c r="H98" s="25">
        <f>SUM(E98-G98)</f>
        <v>48000</v>
      </c>
      <c r="I98" s="61">
        <f>E98/G98*100</f>
        <v>2500</v>
      </c>
    </row>
    <row r="99" spans="1:9" ht="86.25" customHeight="1">
      <c r="A99" s="18" t="s">
        <v>108</v>
      </c>
      <c r="B99" s="22" t="s">
        <v>109</v>
      </c>
      <c r="C99" s="34">
        <v>0</v>
      </c>
      <c r="D99" s="34">
        <f>SUM(D100:D101)</f>
        <v>500</v>
      </c>
      <c r="E99" s="34">
        <f>SUM(E100:E101)</f>
        <v>500</v>
      </c>
      <c r="F99" s="75">
        <f t="shared" si="18"/>
        <v>100</v>
      </c>
      <c r="G99" s="34">
        <f>SUM(G100:G101)</f>
        <v>13500</v>
      </c>
      <c r="H99" s="34">
        <f>SUM(H100:H101)</f>
        <v>-13000</v>
      </c>
      <c r="I99" s="64">
        <f>SUM(E99/G99)*100</f>
        <v>3.7037037037037033</v>
      </c>
    </row>
    <row r="100" spans="1:9" ht="27" customHeight="1">
      <c r="A100" s="69" t="s">
        <v>199</v>
      </c>
      <c r="B100" s="74" t="s">
        <v>198</v>
      </c>
      <c r="C100" s="36">
        <v>0</v>
      </c>
      <c r="D100" s="36">
        <v>500</v>
      </c>
      <c r="E100" s="36">
        <v>500</v>
      </c>
      <c r="F100" s="75">
        <f t="shared" si="18"/>
        <v>100</v>
      </c>
      <c r="G100" s="36">
        <v>3500</v>
      </c>
      <c r="H100" s="25">
        <f aca="true" t="shared" si="19" ref="H100:H107">SUM(E100-G100)</f>
        <v>-3000</v>
      </c>
      <c r="I100" s="75">
        <f>SUM(E100/G100)*100</f>
        <v>14.285714285714285</v>
      </c>
    </row>
    <row r="101" spans="1:9" ht="19.5" customHeight="1">
      <c r="A101" s="23" t="s">
        <v>110</v>
      </c>
      <c r="B101" s="35" t="s">
        <v>111</v>
      </c>
      <c r="C101" s="36">
        <v>0</v>
      </c>
      <c r="D101" s="36">
        <v>0</v>
      </c>
      <c r="E101" s="36">
        <v>0</v>
      </c>
      <c r="F101" s="75"/>
      <c r="G101" s="36">
        <v>10000</v>
      </c>
      <c r="H101" s="25">
        <f t="shared" si="19"/>
        <v>-10000</v>
      </c>
      <c r="I101" s="75">
        <f>SUM(E101/G101)*100</f>
        <v>0</v>
      </c>
    </row>
    <row r="102" spans="1:9" ht="35.25" customHeight="1">
      <c r="A102" s="18" t="s">
        <v>112</v>
      </c>
      <c r="B102" s="19" t="s">
        <v>113</v>
      </c>
      <c r="C102" s="11">
        <v>45000</v>
      </c>
      <c r="D102" s="11">
        <v>500</v>
      </c>
      <c r="E102" s="11">
        <v>1000</v>
      </c>
      <c r="F102" s="64">
        <f>E102/D102*100</f>
        <v>200</v>
      </c>
      <c r="G102" s="11">
        <v>0</v>
      </c>
      <c r="H102" s="11">
        <f t="shared" si="19"/>
        <v>1000</v>
      </c>
      <c r="I102" s="64"/>
    </row>
    <row r="103" spans="1:9" ht="47.25" customHeight="1">
      <c r="A103" s="68" t="s">
        <v>202</v>
      </c>
      <c r="B103" s="72" t="s">
        <v>200</v>
      </c>
      <c r="C103" s="11">
        <f>SUM(C104)</f>
        <v>0</v>
      </c>
      <c r="D103" s="11">
        <f>SUM(D104)</f>
        <v>0</v>
      </c>
      <c r="E103" s="11">
        <f>SUM(E104)</f>
        <v>0</v>
      </c>
      <c r="F103" s="61"/>
      <c r="G103" s="11">
        <f>SUM(G104)</f>
        <v>3000</v>
      </c>
      <c r="H103" s="11">
        <f>SUM(H104)</f>
        <v>-3000</v>
      </c>
      <c r="I103" s="61">
        <f>E103/G103*100</f>
        <v>0</v>
      </c>
    </row>
    <row r="104" spans="1:9" ht="45.75" customHeight="1">
      <c r="A104" s="69" t="s">
        <v>203</v>
      </c>
      <c r="B104" s="74" t="s">
        <v>201</v>
      </c>
      <c r="C104" s="25">
        <v>0</v>
      </c>
      <c r="D104" s="25">
        <v>0</v>
      </c>
      <c r="E104" s="25">
        <v>0</v>
      </c>
      <c r="F104" s="75"/>
      <c r="G104" s="25">
        <v>3000</v>
      </c>
      <c r="H104" s="25">
        <f t="shared" si="19"/>
        <v>-3000</v>
      </c>
      <c r="I104" s="61">
        <f>E104/G104*100</f>
        <v>0</v>
      </c>
    </row>
    <row r="105" spans="1:9" ht="48">
      <c r="A105" s="18" t="s">
        <v>114</v>
      </c>
      <c r="B105" s="19" t="s">
        <v>115</v>
      </c>
      <c r="C105" s="11">
        <v>3000</v>
      </c>
      <c r="D105" s="11">
        <v>0</v>
      </c>
      <c r="E105" s="11">
        <v>0</v>
      </c>
      <c r="F105" s="64" t="s">
        <v>377</v>
      </c>
      <c r="G105" s="11">
        <v>0</v>
      </c>
      <c r="H105" s="11">
        <f t="shared" si="19"/>
        <v>0</v>
      </c>
      <c r="I105" s="64"/>
    </row>
    <row r="106" spans="1:9" ht="24.75" customHeight="1">
      <c r="A106" s="9" t="s">
        <v>116</v>
      </c>
      <c r="B106" s="10" t="s">
        <v>117</v>
      </c>
      <c r="C106" s="11">
        <f>SUM(C107)</f>
        <v>185000</v>
      </c>
      <c r="D106" s="11">
        <f>SUM(D107)</f>
        <v>340000</v>
      </c>
      <c r="E106" s="11">
        <f>SUM(E107)</f>
        <v>341979.62</v>
      </c>
      <c r="F106" s="64">
        <f>SUM(E106/D106)*100</f>
        <v>100.58224117647059</v>
      </c>
      <c r="G106" s="11">
        <f>SUM(G107)</f>
        <v>278679.51</v>
      </c>
      <c r="H106" s="11">
        <f>SUM(H107)</f>
        <v>63300.109999999986</v>
      </c>
      <c r="I106" s="64">
        <f>SUM(E106/G106)*100</f>
        <v>122.71430360990658</v>
      </c>
    </row>
    <row r="107" spans="1:9" ht="33" customHeight="1">
      <c r="A107" s="76" t="s">
        <v>118</v>
      </c>
      <c r="B107" s="35" t="s">
        <v>119</v>
      </c>
      <c r="C107" s="80">
        <v>185000</v>
      </c>
      <c r="D107" s="25">
        <v>340000</v>
      </c>
      <c r="E107" s="25">
        <v>341979.62</v>
      </c>
      <c r="F107" s="75">
        <f>SUM(E107/D107)*100</f>
        <v>100.58224117647059</v>
      </c>
      <c r="G107" s="25">
        <v>278679.51</v>
      </c>
      <c r="H107" s="25">
        <f t="shared" si="19"/>
        <v>63300.109999999986</v>
      </c>
      <c r="I107" s="75">
        <f>SUM(E107/G107)*100</f>
        <v>122.71430360990658</v>
      </c>
    </row>
    <row r="108" spans="1:9" ht="18.75" customHeight="1">
      <c r="A108" s="77" t="s">
        <v>204</v>
      </c>
      <c r="B108" s="81" t="s">
        <v>205</v>
      </c>
      <c r="C108" s="85">
        <f>SUM(C111)</f>
        <v>0</v>
      </c>
      <c r="D108" s="85">
        <f>SUM(D111+D109)</f>
        <v>40516.25</v>
      </c>
      <c r="E108" s="85">
        <f>SUM(E111+E109)</f>
        <v>40516.25</v>
      </c>
      <c r="F108" s="75">
        <f>SUM(E108/D108)*100</f>
        <v>100</v>
      </c>
      <c r="G108" s="85">
        <f>SUM(G111)+G110</f>
        <v>55771.06</v>
      </c>
      <c r="H108" s="85">
        <f>SUM(H111)+H110</f>
        <v>-15254.809999999998</v>
      </c>
      <c r="I108" s="60">
        <f>E108/G108*100</f>
        <v>72.64744475001909</v>
      </c>
    </row>
    <row r="109" spans="1:9" ht="18.75" customHeight="1">
      <c r="A109" s="78" t="s">
        <v>306</v>
      </c>
      <c r="B109" s="82" t="s">
        <v>307</v>
      </c>
      <c r="C109" s="84">
        <v>0</v>
      </c>
      <c r="D109" s="84">
        <v>0</v>
      </c>
      <c r="E109" s="84">
        <f>E110</f>
        <v>0</v>
      </c>
      <c r="F109" s="75" t="s">
        <v>377</v>
      </c>
      <c r="G109" s="84">
        <f>G110</f>
        <v>0</v>
      </c>
      <c r="H109" s="84">
        <f>E109-G109</f>
        <v>0</v>
      </c>
      <c r="I109" s="61" t="s">
        <v>377</v>
      </c>
    </row>
    <row r="110" spans="1:9" ht="23.25" customHeight="1">
      <c r="A110" s="79" t="s">
        <v>309</v>
      </c>
      <c r="B110" s="83" t="s">
        <v>308</v>
      </c>
      <c r="C110" s="80">
        <v>0</v>
      </c>
      <c r="D110" s="80">
        <v>0</v>
      </c>
      <c r="E110" s="80">
        <v>0</v>
      </c>
      <c r="F110" s="75" t="s">
        <v>377</v>
      </c>
      <c r="G110" s="80">
        <v>0</v>
      </c>
      <c r="H110" s="25">
        <v>0</v>
      </c>
      <c r="I110" s="75" t="s">
        <v>377</v>
      </c>
    </row>
    <row r="111" spans="1:9" ht="16.5" customHeight="1">
      <c r="A111" s="78" t="s">
        <v>206</v>
      </c>
      <c r="B111" s="82" t="s">
        <v>207</v>
      </c>
      <c r="C111" s="84">
        <f>SUM(C112)</f>
        <v>0</v>
      </c>
      <c r="D111" s="84">
        <f>SUM(D112)</f>
        <v>40516.25</v>
      </c>
      <c r="E111" s="84">
        <f>SUM(E112)</f>
        <v>40516.25</v>
      </c>
      <c r="F111" s="75">
        <f>SUM(E111/D111)*100</f>
        <v>100</v>
      </c>
      <c r="G111" s="84">
        <f>SUM(G112)</f>
        <v>55771.06</v>
      </c>
      <c r="H111" s="84">
        <f>SUM(H112)</f>
        <v>-15254.809999999998</v>
      </c>
      <c r="I111" s="64">
        <f>E111/G111*100</f>
        <v>72.64744475001909</v>
      </c>
    </row>
    <row r="112" spans="1:9" ht="15.75" customHeight="1">
      <c r="A112" s="79" t="s">
        <v>208</v>
      </c>
      <c r="B112" s="83" t="s">
        <v>209</v>
      </c>
      <c r="C112" s="80">
        <v>0</v>
      </c>
      <c r="D112" s="25">
        <v>40516.25</v>
      </c>
      <c r="E112" s="25">
        <v>40516.25</v>
      </c>
      <c r="F112" s="75">
        <f>SUM(E112/D112)*100</f>
        <v>100</v>
      </c>
      <c r="G112" s="25">
        <v>55771.06</v>
      </c>
      <c r="H112" s="25">
        <f>SUM(E112-G112)</f>
        <v>-15254.809999999998</v>
      </c>
      <c r="I112" s="75">
        <f>E112/G112*100</f>
        <v>72.64744475001909</v>
      </c>
    </row>
    <row r="113" spans="1:9" ht="12.75">
      <c r="A113" s="37" t="s">
        <v>120</v>
      </c>
      <c r="B113" s="38" t="s">
        <v>121</v>
      </c>
      <c r="C113" s="5">
        <f>SUM(C114+C170)</f>
        <v>550279359.35</v>
      </c>
      <c r="D113" s="5">
        <f>SUM(D114+D170)</f>
        <v>515232147.62</v>
      </c>
      <c r="E113" s="5">
        <f>SUM(E114+E170)</f>
        <v>403545563.64</v>
      </c>
      <c r="F113" s="60">
        <f aca="true" t="shared" si="20" ref="F113:F118">SUM(E113/D113)*100</f>
        <v>78.32305602515073</v>
      </c>
      <c r="G113" s="5">
        <f>SUM(G114+G170)</f>
        <v>177894849.98000002</v>
      </c>
      <c r="H113" s="5">
        <f>SUM(H114+H170)</f>
        <v>225629305.66</v>
      </c>
      <c r="I113" s="60">
        <f>SUM(E113/G113)*100</f>
        <v>226.84499505487028</v>
      </c>
    </row>
    <row r="114" spans="1:9" ht="26.25" customHeight="1">
      <c r="A114" s="39" t="s">
        <v>122</v>
      </c>
      <c r="B114" s="38" t="s">
        <v>123</v>
      </c>
      <c r="C114" s="5">
        <f>SUM(C115+C120+C145+C167)</f>
        <v>550279359.35</v>
      </c>
      <c r="D114" s="5">
        <f>SUM(D115+D120+D145+D167)</f>
        <v>515465037.37</v>
      </c>
      <c r="E114" s="5">
        <f>SUM(E115+E120+E145+E167)</f>
        <v>403778453.39</v>
      </c>
      <c r="F114" s="60">
        <f t="shared" si="20"/>
        <v>78.33284977971618</v>
      </c>
      <c r="G114" s="5">
        <f>SUM(G115+G120+G145+G167)</f>
        <v>177894849.98000002</v>
      </c>
      <c r="H114" s="5">
        <f>SUM(H115+H120+H145+H167)</f>
        <v>225862195.41</v>
      </c>
      <c r="I114" s="60">
        <f>SUM(E114/G114)*100</f>
        <v>226.97590932812003</v>
      </c>
    </row>
    <row r="115" spans="1:9" ht="24" customHeight="1">
      <c r="A115" s="40" t="s">
        <v>124</v>
      </c>
      <c r="B115" s="41" t="s">
        <v>125</v>
      </c>
      <c r="C115" s="42">
        <f>SUM(C116)</f>
        <v>48425100</v>
      </c>
      <c r="D115" s="42">
        <f>SUM(D116+D118)</f>
        <v>55796773</v>
      </c>
      <c r="E115" s="42">
        <f>SUM(E116+E118)</f>
        <v>55796773</v>
      </c>
      <c r="F115" s="61">
        <f t="shared" si="20"/>
        <v>100</v>
      </c>
      <c r="G115" s="42">
        <f>SUM(G116+G118)</f>
        <v>56580200</v>
      </c>
      <c r="H115" s="42">
        <f>SUM(H116+H118)</f>
        <v>-783427</v>
      </c>
      <c r="I115" s="61">
        <f>SUM(E115/G115)*100</f>
        <v>98.61536898066815</v>
      </c>
    </row>
    <row r="116" spans="1:9" ht="12.75">
      <c r="A116" s="43" t="s">
        <v>126</v>
      </c>
      <c r="B116" s="44" t="s">
        <v>127</v>
      </c>
      <c r="C116" s="11">
        <f>SUM(C117)</f>
        <v>48425100</v>
      </c>
      <c r="D116" s="11">
        <f>SUM(D117)</f>
        <v>48425100</v>
      </c>
      <c r="E116" s="11">
        <f>SUM(E117)</f>
        <v>48425100</v>
      </c>
      <c r="F116" s="61">
        <f t="shared" si="20"/>
        <v>100</v>
      </c>
      <c r="G116" s="11">
        <f>SUM(G117)</f>
        <v>54873800</v>
      </c>
      <c r="H116" s="11">
        <f>SUM(H117)</f>
        <v>-6448700</v>
      </c>
      <c r="I116" s="61">
        <f>SUM(E116/G116)*100</f>
        <v>88.24812569933192</v>
      </c>
    </row>
    <row r="117" spans="1:9" ht="21.75" customHeight="1">
      <c r="A117" s="45" t="s">
        <v>128</v>
      </c>
      <c r="B117" s="46" t="s">
        <v>129</v>
      </c>
      <c r="C117" s="25">
        <v>48425100</v>
      </c>
      <c r="D117" s="25">
        <v>48425100</v>
      </c>
      <c r="E117" s="25">
        <v>48425100</v>
      </c>
      <c r="F117" s="61">
        <f t="shared" si="20"/>
        <v>100</v>
      </c>
      <c r="G117" s="25">
        <v>54873800</v>
      </c>
      <c r="H117" s="25">
        <f>SUM(E117-G117)</f>
        <v>-6448700</v>
      </c>
      <c r="I117" s="75">
        <f>SUM(E117/G117)*100</f>
        <v>88.24812569933192</v>
      </c>
    </row>
    <row r="118" spans="1:9" ht="25.5" customHeight="1">
      <c r="A118" s="43" t="s">
        <v>130</v>
      </c>
      <c r="B118" s="47" t="s">
        <v>131</v>
      </c>
      <c r="C118" s="11">
        <v>0</v>
      </c>
      <c r="D118" s="11">
        <f>SUM(D119)</f>
        <v>7371673</v>
      </c>
      <c r="E118" s="11">
        <f>SUM(E119)</f>
        <v>7371673</v>
      </c>
      <c r="F118" s="64">
        <f t="shared" si="20"/>
        <v>100</v>
      </c>
      <c r="G118" s="11">
        <f>SUM(G119)</f>
        <v>1706400</v>
      </c>
      <c r="H118" s="11">
        <f>SUM(H119)</f>
        <v>5665273</v>
      </c>
      <c r="I118" s="61">
        <f>E118/G118*100</f>
        <v>432.00146507266754</v>
      </c>
    </row>
    <row r="119" spans="1:9" ht="21.75" customHeight="1">
      <c r="A119" s="43" t="s">
        <v>132</v>
      </c>
      <c r="B119" s="46" t="s">
        <v>133</v>
      </c>
      <c r="C119" s="25">
        <v>0</v>
      </c>
      <c r="D119" s="25">
        <v>7371673</v>
      </c>
      <c r="E119" s="25">
        <v>7371673</v>
      </c>
      <c r="F119" s="75">
        <f aca="true" t="shared" si="21" ref="F119:F172">SUM(E119/D119)*100</f>
        <v>100</v>
      </c>
      <c r="G119" s="25">
        <v>1706400</v>
      </c>
      <c r="H119" s="25">
        <f>SUM(E119-G119)</f>
        <v>5665273</v>
      </c>
      <c r="I119" s="75">
        <f>E119/G119*100</f>
        <v>432.00146507266754</v>
      </c>
    </row>
    <row r="120" spans="1:9" ht="23.25" customHeight="1">
      <c r="A120" s="99" t="s">
        <v>134</v>
      </c>
      <c r="B120" s="51" t="s">
        <v>135</v>
      </c>
      <c r="C120" s="42">
        <f>SUM(C121+C125+C127+C132+C134)+C133</f>
        <v>431527925</v>
      </c>
      <c r="D120" s="42">
        <f>SUM(D121+D125+D127+D132+D134)</f>
        <v>387575416.82</v>
      </c>
      <c r="E120" s="42">
        <f>SUM(E121+E125+E127+E132+E134)</f>
        <v>275989028.84</v>
      </c>
      <c r="F120" s="61">
        <f t="shared" si="21"/>
        <v>71.20911617781383</v>
      </c>
      <c r="G120" s="42">
        <f>SUM(G121+G125+G127+G132+G134)+G123</f>
        <v>62165242.74</v>
      </c>
      <c r="H120" s="42">
        <f>SUM(H121+H125+H127+H132+H134)+H123</f>
        <v>213823786.1</v>
      </c>
      <c r="I120" s="61">
        <f>E120/G120*100</f>
        <v>443.9603493455288</v>
      </c>
    </row>
    <row r="121" spans="1:9" ht="16.5" customHeight="1">
      <c r="A121" s="93" t="s">
        <v>224</v>
      </c>
      <c r="B121" s="96" t="s">
        <v>225</v>
      </c>
      <c r="C121" s="11">
        <f>SUM(C122)</f>
        <v>0</v>
      </c>
      <c r="D121" s="11">
        <f>SUM(D122)</f>
        <v>0</v>
      </c>
      <c r="E121" s="11">
        <f>SUM(E122)</f>
        <v>0</v>
      </c>
      <c r="F121" s="64"/>
      <c r="G121" s="11">
        <f>SUM(G122)</f>
        <v>0</v>
      </c>
      <c r="H121" s="11">
        <f>SUM(H122)</f>
        <v>0</v>
      </c>
      <c r="I121" s="64"/>
    </row>
    <row r="122" spans="1:9" ht="21" customHeight="1">
      <c r="A122" s="95" t="s">
        <v>226</v>
      </c>
      <c r="B122" s="98" t="s">
        <v>227</v>
      </c>
      <c r="C122" s="25">
        <v>0</v>
      </c>
      <c r="D122" s="25">
        <v>0</v>
      </c>
      <c r="E122" s="25">
        <v>0</v>
      </c>
      <c r="F122" s="65"/>
      <c r="G122" s="25">
        <v>0</v>
      </c>
      <c r="H122" s="25">
        <f>SUM(E122-G122)</f>
        <v>0</v>
      </c>
      <c r="I122" s="75"/>
    </row>
    <row r="123" spans="1:9" ht="35.25" customHeight="1">
      <c r="A123" s="95" t="s">
        <v>318</v>
      </c>
      <c r="B123" s="98" t="s">
        <v>316</v>
      </c>
      <c r="C123" s="25">
        <v>0</v>
      </c>
      <c r="D123" s="25">
        <v>0</v>
      </c>
      <c r="E123" s="25">
        <v>0</v>
      </c>
      <c r="F123" s="65"/>
      <c r="G123" s="25">
        <f>G124</f>
        <v>0</v>
      </c>
      <c r="H123" s="25">
        <f>H124</f>
        <v>0</v>
      </c>
      <c r="I123" s="75"/>
    </row>
    <row r="124" spans="1:9" ht="34.5" customHeight="1">
      <c r="A124" s="95" t="s">
        <v>319</v>
      </c>
      <c r="B124" s="98" t="s">
        <v>317</v>
      </c>
      <c r="C124" s="25">
        <v>0</v>
      </c>
      <c r="D124" s="25">
        <v>0</v>
      </c>
      <c r="E124" s="25">
        <v>0</v>
      </c>
      <c r="F124" s="65"/>
      <c r="G124" s="25">
        <v>0</v>
      </c>
      <c r="H124" s="25">
        <f>SUM(E124-G124)</f>
        <v>0</v>
      </c>
      <c r="I124" s="75"/>
    </row>
    <row r="125" spans="1:9" ht="18" customHeight="1">
      <c r="A125" s="93" t="s">
        <v>230</v>
      </c>
      <c r="B125" s="96" t="s">
        <v>228</v>
      </c>
      <c r="C125" s="11">
        <f>SUM(C126)</f>
        <v>0</v>
      </c>
      <c r="D125" s="11">
        <f>SUM(D126)</f>
        <v>0</v>
      </c>
      <c r="E125" s="11">
        <f>SUM(E126)</f>
        <v>0</v>
      </c>
      <c r="F125" s="61"/>
      <c r="G125" s="11">
        <f>SUM(G126)</f>
        <v>0</v>
      </c>
      <c r="H125" s="11">
        <f>SUM(H126)</f>
        <v>0</v>
      </c>
      <c r="I125" s="61"/>
    </row>
    <row r="126" spans="1:9" ht="23.25" customHeight="1">
      <c r="A126" s="95" t="s">
        <v>231</v>
      </c>
      <c r="B126" s="98" t="s">
        <v>229</v>
      </c>
      <c r="C126" s="25">
        <v>0</v>
      </c>
      <c r="D126" s="25">
        <v>0</v>
      </c>
      <c r="E126" s="25">
        <v>0</v>
      </c>
      <c r="F126" s="65"/>
      <c r="G126" s="25">
        <v>0</v>
      </c>
      <c r="H126" s="25">
        <f>SUM(E126-G126)</f>
        <v>0</v>
      </c>
      <c r="I126" s="75"/>
    </row>
    <row r="127" spans="1:9" ht="23.25" customHeight="1">
      <c r="A127" s="18" t="s">
        <v>136</v>
      </c>
      <c r="B127" s="19" t="s">
        <v>137</v>
      </c>
      <c r="C127" s="11">
        <f>SUM(C128)</f>
        <v>431248600</v>
      </c>
      <c r="D127" s="11">
        <f>SUM(D128)</f>
        <v>383374731.18</v>
      </c>
      <c r="E127" s="11">
        <f>SUM(E128)</f>
        <v>271788343.2</v>
      </c>
      <c r="F127" s="61">
        <f t="shared" si="21"/>
        <v>70.89365080568949</v>
      </c>
      <c r="G127" s="11">
        <f>SUM(G128)</f>
        <v>58931542.32</v>
      </c>
      <c r="H127" s="11">
        <f>SUM(H128)</f>
        <v>212856800.88</v>
      </c>
      <c r="I127" s="61">
        <f>E127/G127*100</f>
        <v>461.19333127950614</v>
      </c>
    </row>
    <row r="128" spans="1:9" ht="23.25" customHeight="1">
      <c r="A128" s="23" t="s">
        <v>138</v>
      </c>
      <c r="B128" s="24" t="s">
        <v>139</v>
      </c>
      <c r="C128" s="25">
        <f>SUM(C129:C131)</f>
        <v>431248600</v>
      </c>
      <c r="D128" s="25">
        <v>383374731.18</v>
      </c>
      <c r="E128" s="25">
        <v>271788343.2</v>
      </c>
      <c r="F128" s="61">
        <f t="shared" si="21"/>
        <v>70.89365080568949</v>
      </c>
      <c r="G128" s="25">
        <f>SUM(G129:G131)</f>
        <v>58931542.32</v>
      </c>
      <c r="H128" s="25">
        <f>SUM(H129:H130)+H131</f>
        <v>212856800.88</v>
      </c>
      <c r="I128" s="61">
        <f>E128/G128*100</f>
        <v>461.19333127950614</v>
      </c>
    </row>
    <row r="129" spans="1:9" ht="66.75" customHeight="1">
      <c r="A129" s="23"/>
      <c r="B129" s="24" t="s">
        <v>336</v>
      </c>
      <c r="C129" s="25">
        <v>0</v>
      </c>
      <c r="D129" s="25">
        <v>0</v>
      </c>
      <c r="E129" s="25">
        <v>0</v>
      </c>
      <c r="F129" s="61">
        <v>0</v>
      </c>
      <c r="G129" s="25">
        <v>36937351.72</v>
      </c>
      <c r="H129" s="25">
        <f>SUM(E129-G129)</f>
        <v>-36937351.72</v>
      </c>
      <c r="I129" s="61">
        <f>E129/G129*100</f>
        <v>0</v>
      </c>
    </row>
    <row r="130" spans="1:9" ht="78" customHeight="1">
      <c r="A130" s="23"/>
      <c r="B130" s="24" t="s">
        <v>140</v>
      </c>
      <c r="C130" s="25">
        <v>431248600</v>
      </c>
      <c r="D130" s="25">
        <v>383374731.18</v>
      </c>
      <c r="E130" s="25">
        <v>271788343.2</v>
      </c>
      <c r="F130" s="70">
        <f t="shared" si="21"/>
        <v>70.89365080568949</v>
      </c>
      <c r="G130" s="25">
        <v>20948811.81</v>
      </c>
      <c r="H130" s="25">
        <f>SUM(E130-G130)</f>
        <v>250839531.39</v>
      </c>
      <c r="I130" s="75">
        <f>E130/G130*100</f>
        <v>1297.3926429099943</v>
      </c>
    </row>
    <row r="131" spans="1:9" ht="41.25" customHeight="1">
      <c r="A131" s="23"/>
      <c r="B131" s="24" t="s">
        <v>151</v>
      </c>
      <c r="C131" s="25">
        <v>0</v>
      </c>
      <c r="D131" s="25">
        <v>0</v>
      </c>
      <c r="E131" s="25">
        <v>0</v>
      </c>
      <c r="F131" s="75"/>
      <c r="G131" s="25">
        <v>1045378.79</v>
      </c>
      <c r="H131" s="25">
        <f>SUM(E131-G131)</f>
        <v>-1045378.79</v>
      </c>
      <c r="I131" s="75">
        <f>E131/G131*100</f>
        <v>0</v>
      </c>
    </row>
    <row r="132" spans="1:9" ht="15.75" customHeight="1">
      <c r="A132" s="18" t="s">
        <v>141</v>
      </c>
      <c r="B132" s="19" t="s">
        <v>142</v>
      </c>
      <c r="C132" s="11">
        <v>0</v>
      </c>
      <c r="D132" s="11">
        <f>SUM(D133)</f>
        <v>2217</v>
      </c>
      <c r="E132" s="11">
        <f>SUM(E133)</f>
        <v>2217</v>
      </c>
      <c r="F132" s="61">
        <f t="shared" si="21"/>
        <v>100</v>
      </c>
      <c r="G132" s="11">
        <f>SUM(G133)</f>
        <v>2274</v>
      </c>
      <c r="H132" s="11">
        <f>SUM(H133)</f>
        <v>-57</v>
      </c>
      <c r="I132" s="61">
        <f aca="true" t="shared" si="22" ref="I132:I144">E132/G132*100</f>
        <v>97.4934036939314</v>
      </c>
    </row>
    <row r="133" spans="1:9" ht="20.25" customHeight="1">
      <c r="A133" s="23" t="s">
        <v>143</v>
      </c>
      <c r="B133" s="24" t="s">
        <v>144</v>
      </c>
      <c r="C133" s="25">
        <v>2125</v>
      </c>
      <c r="D133" s="25">
        <v>2217</v>
      </c>
      <c r="E133" s="25">
        <v>2217</v>
      </c>
      <c r="F133" s="75">
        <f t="shared" si="21"/>
        <v>100</v>
      </c>
      <c r="G133" s="25">
        <v>2274</v>
      </c>
      <c r="H133" s="25">
        <f>SUM(E133-G133)</f>
        <v>-57</v>
      </c>
      <c r="I133" s="61">
        <f t="shared" si="22"/>
        <v>97.4934036939314</v>
      </c>
    </row>
    <row r="134" spans="1:9" ht="16.5" customHeight="1">
      <c r="A134" s="18" t="s">
        <v>145</v>
      </c>
      <c r="B134" s="49" t="s">
        <v>146</v>
      </c>
      <c r="C134" s="11">
        <f>SUM(C135)</f>
        <v>277200</v>
      </c>
      <c r="D134" s="11">
        <f>SUM(D135)</f>
        <v>4198468.640000001</v>
      </c>
      <c r="E134" s="11">
        <f>SUM(E135)</f>
        <v>4198468.640000001</v>
      </c>
      <c r="F134" s="61">
        <f t="shared" si="21"/>
        <v>100</v>
      </c>
      <c r="G134" s="11">
        <f>SUM(G135)</f>
        <v>3231426.42</v>
      </c>
      <c r="H134" s="11">
        <f>SUM(H135)</f>
        <v>967042.22</v>
      </c>
      <c r="I134" s="61">
        <f t="shared" si="22"/>
        <v>129.92617173687654</v>
      </c>
    </row>
    <row r="135" spans="1:9" ht="15.75" customHeight="1">
      <c r="A135" s="23" t="s">
        <v>147</v>
      </c>
      <c r="B135" s="50" t="s">
        <v>148</v>
      </c>
      <c r="C135" s="25">
        <f>SUM(C136)</f>
        <v>277200</v>
      </c>
      <c r="D135" s="25">
        <f>SUM(D136:D144)</f>
        <v>4198468.640000001</v>
      </c>
      <c r="E135" s="25">
        <f>SUM(E136:E144)</f>
        <v>4198468.640000001</v>
      </c>
      <c r="F135" s="61">
        <f t="shared" si="21"/>
        <v>100</v>
      </c>
      <c r="G135" s="25">
        <f>SUM(G136:G144)</f>
        <v>3231426.42</v>
      </c>
      <c r="H135" s="25">
        <f>SUM(H136:H144)</f>
        <v>967042.22</v>
      </c>
      <c r="I135" s="75">
        <f t="shared" si="22"/>
        <v>129.92617173687654</v>
      </c>
    </row>
    <row r="136" spans="1:9" ht="30.75" customHeight="1">
      <c r="A136" s="45"/>
      <c r="B136" s="50" t="s">
        <v>149</v>
      </c>
      <c r="C136" s="25">
        <v>277200</v>
      </c>
      <c r="D136" s="25">
        <v>277200</v>
      </c>
      <c r="E136" s="25">
        <v>277200</v>
      </c>
      <c r="F136" s="75">
        <f t="shared" si="21"/>
        <v>100</v>
      </c>
      <c r="G136" s="25">
        <v>277200</v>
      </c>
      <c r="H136" s="25">
        <f>SUM(E136-G136)</f>
        <v>0</v>
      </c>
      <c r="I136" s="75">
        <f t="shared" si="22"/>
        <v>100</v>
      </c>
    </row>
    <row r="137" spans="1:9" ht="56.25" customHeight="1">
      <c r="A137" s="45"/>
      <c r="B137" s="24" t="s">
        <v>232</v>
      </c>
      <c r="C137" s="25">
        <v>0</v>
      </c>
      <c r="D137" s="25">
        <v>2000</v>
      </c>
      <c r="E137" s="25">
        <v>2000</v>
      </c>
      <c r="F137" s="75">
        <f t="shared" si="21"/>
        <v>100</v>
      </c>
      <c r="G137" s="25">
        <v>2200000</v>
      </c>
      <c r="H137" s="25">
        <f>SUM(E137-G137)</f>
        <v>-2198000</v>
      </c>
      <c r="I137" s="75">
        <f t="shared" si="22"/>
        <v>0.09090909090909091</v>
      </c>
    </row>
    <row r="138" spans="1:9" ht="43.5" customHeight="1">
      <c r="A138" s="45"/>
      <c r="B138" s="24" t="s">
        <v>150</v>
      </c>
      <c r="C138" s="25">
        <v>0</v>
      </c>
      <c r="D138" s="25">
        <v>809709</v>
      </c>
      <c r="E138" s="25">
        <v>809709</v>
      </c>
      <c r="F138" s="75">
        <f>E138/D138*100</f>
        <v>100</v>
      </c>
      <c r="G138" s="25">
        <v>575228</v>
      </c>
      <c r="H138" s="25">
        <f>SUM(E138-G138)</f>
        <v>234481</v>
      </c>
      <c r="I138" s="75">
        <f t="shared" si="22"/>
        <v>140.7631408763134</v>
      </c>
    </row>
    <row r="139" spans="1:9" ht="32.25" customHeight="1" hidden="1">
      <c r="A139" s="45"/>
      <c r="B139" s="24" t="s">
        <v>151</v>
      </c>
      <c r="C139" s="25"/>
      <c r="D139" s="25"/>
      <c r="E139" s="25"/>
      <c r="F139" s="75" t="e">
        <f t="shared" si="21"/>
        <v>#DIV/0!</v>
      </c>
      <c r="G139" s="25"/>
      <c r="H139" s="25"/>
      <c r="I139" s="75" t="e">
        <f t="shared" si="22"/>
        <v>#DIV/0!</v>
      </c>
    </row>
    <row r="140" spans="1:9" ht="72" customHeight="1">
      <c r="A140" s="45"/>
      <c r="B140" s="116" t="s">
        <v>301</v>
      </c>
      <c r="C140" s="25">
        <v>0</v>
      </c>
      <c r="D140" s="25">
        <v>822466.64</v>
      </c>
      <c r="E140" s="25">
        <v>822466.64</v>
      </c>
      <c r="F140" s="75">
        <f t="shared" si="21"/>
        <v>100</v>
      </c>
      <c r="G140" s="25">
        <v>165998.42</v>
      </c>
      <c r="H140" s="25">
        <f>SUM(E140-G140)</f>
        <v>656468.22</v>
      </c>
      <c r="I140" s="75">
        <f t="shared" si="22"/>
        <v>495.4665472117144</v>
      </c>
    </row>
    <row r="141" spans="1:9" ht="72" customHeight="1">
      <c r="A141" s="45"/>
      <c r="B141" s="116" t="s">
        <v>368</v>
      </c>
      <c r="C141" s="25">
        <v>0</v>
      </c>
      <c r="D141" s="25">
        <v>789422</v>
      </c>
      <c r="E141" s="25">
        <v>789422</v>
      </c>
      <c r="F141" s="75">
        <f t="shared" si="21"/>
        <v>100</v>
      </c>
      <c r="G141" s="25">
        <v>0</v>
      </c>
      <c r="H141" s="25">
        <f>SUM(E141-G141)</f>
        <v>789422</v>
      </c>
      <c r="I141" s="75" t="s">
        <v>377</v>
      </c>
    </row>
    <row r="142" spans="1:9" ht="70.5" customHeight="1">
      <c r="A142" s="45"/>
      <c r="B142" s="116" t="s">
        <v>369</v>
      </c>
      <c r="C142" s="25">
        <v>0</v>
      </c>
      <c r="D142" s="25">
        <v>1049327</v>
      </c>
      <c r="E142" s="25">
        <v>1049327</v>
      </c>
      <c r="F142" s="75">
        <f t="shared" si="21"/>
        <v>100</v>
      </c>
      <c r="G142" s="25">
        <v>0</v>
      </c>
      <c r="H142" s="25">
        <f>SUM(E142-G142)</f>
        <v>1049327</v>
      </c>
      <c r="I142" s="75" t="s">
        <v>377</v>
      </c>
    </row>
    <row r="143" spans="1:9" ht="72" customHeight="1">
      <c r="A143" s="45"/>
      <c r="B143" s="116" t="s">
        <v>370</v>
      </c>
      <c r="C143" s="25"/>
      <c r="D143" s="25">
        <v>395604</v>
      </c>
      <c r="E143" s="25">
        <v>395604</v>
      </c>
      <c r="F143" s="75">
        <f t="shared" si="21"/>
        <v>100</v>
      </c>
      <c r="G143" s="25">
        <v>0</v>
      </c>
      <c r="H143" s="25">
        <f>SUM(E143-G143)</f>
        <v>395604</v>
      </c>
      <c r="I143" s="75" t="s">
        <v>377</v>
      </c>
    </row>
    <row r="144" spans="1:9" ht="38.25" customHeight="1">
      <c r="A144" s="45"/>
      <c r="B144" s="24" t="s">
        <v>337</v>
      </c>
      <c r="C144" s="25">
        <v>0</v>
      </c>
      <c r="D144" s="25">
        <v>52740</v>
      </c>
      <c r="E144" s="25">
        <v>52740</v>
      </c>
      <c r="F144" s="75">
        <f t="shared" si="21"/>
        <v>100</v>
      </c>
      <c r="G144" s="25">
        <v>13000</v>
      </c>
      <c r="H144" s="25">
        <f>SUM(E144-G144)</f>
        <v>39740</v>
      </c>
      <c r="I144" s="75">
        <f t="shared" si="22"/>
        <v>405.69230769230774</v>
      </c>
    </row>
    <row r="145" spans="1:9" ht="25.5" customHeight="1">
      <c r="A145" s="48" t="s">
        <v>152</v>
      </c>
      <c r="B145" s="51" t="s">
        <v>153</v>
      </c>
      <c r="C145" s="42">
        <f>SUM(C150+C163)+C161</f>
        <v>69271334.35</v>
      </c>
      <c r="D145" s="42">
        <f>SUM(D150+D163)+D161</f>
        <v>71037847.55</v>
      </c>
      <c r="E145" s="42">
        <f>SUM(E150+E163)+E161</f>
        <v>70967651.55</v>
      </c>
      <c r="F145" s="61">
        <f t="shared" si="21"/>
        <v>99.9011850690569</v>
      </c>
      <c r="G145" s="42">
        <f>SUM(G150+G163)+G161</f>
        <v>58819407.239999995</v>
      </c>
      <c r="H145" s="42">
        <f>SUM(H150+H163)+H147+H149</f>
        <v>12126836.310000002</v>
      </c>
      <c r="I145" s="61">
        <f>SUM(E145/G145)*100</f>
        <v>120.65346265805042</v>
      </c>
    </row>
    <row r="146" spans="1:9" ht="24.75" customHeight="1">
      <c r="A146" s="18" t="s">
        <v>320</v>
      </c>
      <c r="B146" s="51" t="s">
        <v>322</v>
      </c>
      <c r="C146" s="42">
        <v>0</v>
      </c>
      <c r="D146" s="42">
        <v>0</v>
      </c>
      <c r="E146" s="42">
        <v>0</v>
      </c>
      <c r="F146" s="61"/>
      <c r="G146" s="42">
        <f>G147</f>
        <v>0</v>
      </c>
      <c r="H146" s="42">
        <f>H147</f>
        <v>0</v>
      </c>
      <c r="I146" s="61"/>
    </row>
    <row r="147" spans="1:9" ht="36" customHeight="1">
      <c r="A147" s="23" t="s">
        <v>321</v>
      </c>
      <c r="B147" s="24" t="s">
        <v>323</v>
      </c>
      <c r="C147" s="25">
        <v>0</v>
      </c>
      <c r="D147" s="25">
        <v>0</v>
      </c>
      <c r="E147" s="25">
        <v>0</v>
      </c>
      <c r="F147" s="75"/>
      <c r="G147" s="25">
        <v>0</v>
      </c>
      <c r="H147" s="25">
        <f>SUM(E147-G147)</f>
        <v>0</v>
      </c>
      <c r="I147" s="75"/>
    </row>
    <row r="148" spans="1:9" ht="27.75" customHeight="1">
      <c r="A148" s="18" t="s">
        <v>326</v>
      </c>
      <c r="B148" s="24" t="s">
        <v>324</v>
      </c>
      <c r="C148" s="25">
        <v>0</v>
      </c>
      <c r="D148" s="25">
        <v>0</v>
      </c>
      <c r="E148" s="25">
        <v>0</v>
      </c>
      <c r="F148" s="75"/>
      <c r="G148" s="25">
        <f>G149</f>
        <v>0</v>
      </c>
      <c r="H148" s="25">
        <f>H149</f>
        <v>0</v>
      </c>
      <c r="I148" s="75"/>
    </row>
    <row r="149" spans="1:9" ht="30" customHeight="1">
      <c r="A149" s="23" t="s">
        <v>327</v>
      </c>
      <c r="B149" s="24" t="s">
        <v>325</v>
      </c>
      <c r="C149" s="25">
        <v>0</v>
      </c>
      <c r="D149" s="25">
        <v>0</v>
      </c>
      <c r="E149" s="25">
        <v>0</v>
      </c>
      <c r="F149" s="75"/>
      <c r="G149" s="25">
        <v>0</v>
      </c>
      <c r="H149" s="25">
        <f>SUM(E149-G149)</f>
        <v>0</v>
      </c>
      <c r="I149" s="75"/>
    </row>
    <row r="150" spans="1:9" ht="21.75" customHeight="1">
      <c r="A150" s="18" t="s">
        <v>154</v>
      </c>
      <c r="B150" s="19" t="s">
        <v>155</v>
      </c>
      <c r="C150" s="11">
        <f aca="true" t="shared" si="23" ref="C150:H150">SUM(C151)</f>
        <v>1874132.35</v>
      </c>
      <c r="D150" s="11">
        <f t="shared" si="23"/>
        <v>1308532.94</v>
      </c>
      <c r="E150" s="11">
        <f t="shared" si="23"/>
        <v>1238336.94</v>
      </c>
      <c r="F150" s="61">
        <f t="shared" si="21"/>
        <v>94.63551907222144</v>
      </c>
      <c r="G150" s="11">
        <f t="shared" si="23"/>
        <v>1376438.87</v>
      </c>
      <c r="H150" s="11">
        <f t="shared" si="23"/>
        <v>-138101.93</v>
      </c>
      <c r="I150" s="61">
        <f>SUM(E150/G150)*100</f>
        <v>89.96672260497844</v>
      </c>
    </row>
    <row r="151" spans="1:9" ht="21.75" customHeight="1">
      <c r="A151" s="23" t="s">
        <v>156</v>
      </c>
      <c r="B151" s="24" t="s">
        <v>157</v>
      </c>
      <c r="C151" s="25">
        <f>SUM(C152:C159)</f>
        <v>1874132.35</v>
      </c>
      <c r="D151" s="25">
        <f>SUM(D152:D159)</f>
        <v>1308532.94</v>
      </c>
      <c r="E151" s="25">
        <f>SUM(E152:E159)</f>
        <v>1238336.94</v>
      </c>
      <c r="F151" s="61">
        <f t="shared" si="21"/>
        <v>94.63551907222144</v>
      </c>
      <c r="G151" s="25">
        <f>SUM(G152:G159)</f>
        <v>1376438.87</v>
      </c>
      <c r="H151" s="25">
        <f>SUM(H152:H159)</f>
        <v>-138101.93</v>
      </c>
      <c r="I151" s="75">
        <f>SUM(E151/G151)*100</f>
        <v>89.96672260497844</v>
      </c>
    </row>
    <row r="152" spans="1:9" ht="43.5" customHeight="1">
      <c r="A152" s="29"/>
      <c r="B152" s="52" t="s">
        <v>158</v>
      </c>
      <c r="C152" s="25">
        <v>374438</v>
      </c>
      <c r="D152" s="25">
        <v>374438</v>
      </c>
      <c r="E152" s="25">
        <v>374438</v>
      </c>
      <c r="F152" s="75">
        <f t="shared" si="21"/>
        <v>100</v>
      </c>
      <c r="G152" s="25">
        <v>362173</v>
      </c>
      <c r="H152" s="25">
        <f aca="true" t="shared" si="24" ref="H152:H158">SUM(E152-G152)</f>
        <v>12265</v>
      </c>
      <c r="I152" s="75">
        <f>SUM(E152/G152)*100</f>
        <v>103.38650313524201</v>
      </c>
    </row>
    <row r="153" spans="1:9" ht="32.25" customHeight="1">
      <c r="A153" s="29"/>
      <c r="B153" s="53" t="s">
        <v>159</v>
      </c>
      <c r="C153" s="25">
        <v>6579.6</v>
      </c>
      <c r="D153" s="25">
        <v>6579.6</v>
      </c>
      <c r="E153" s="25">
        <v>6579.6</v>
      </c>
      <c r="F153" s="75">
        <f t="shared" si="21"/>
        <v>100</v>
      </c>
      <c r="G153" s="122">
        <v>6699.6</v>
      </c>
      <c r="H153" s="25">
        <f t="shared" si="24"/>
        <v>-120</v>
      </c>
      <c r="I153" s="75">
        <f>E153/G153*100</f>
        <v>98.20884828945012</v>
      </c>
    </row>
    <row r="154" spans="1:9" ht="87" customHeight="1">
      <c r="A154" s="29"/>
      <c r="B154" s="52" t="s">
        <v>160</v>
      </c>
      <c r="C154" s="25">
        <v>489492</v>
      </c>
      <c r="D154" s="25">
        <v>367119</v>
      </c>
      <c r="E154" s="25">
        <v>367119</v>
      </c>
      <c r="F154" s="75">
        <f t="shared" si="21"/>
        <v>100</v>
      </c>
      <c r="G154" s="122">
        <v>438966</v>
      </c>
      <c r="H154" s="25">
        <f t="shared" si="24"/>
        <v>-71847</v>
      </c>
      <c r="I154" s="75">
        <f>SUM(E154/G154)*100</f>
        <v>83.63267314552836</v>
      </c>
    </row>
    <row r="155" spans="1:9" ht="75.75" customHeight="1">
      <c r="A155" s="29"/>
      <c r="B155" s="123" t="s">
        <v>349</v>
      </c>
      <c r="C155" s="25">
        <v>34714</v>
      </c>
      <c r="D155" s="25">
        <v>34714</v>
      </c>
      <c r="E155" s="25">
        <v>34714</v>
      </c>
      <c r="F155" s="75">
        <f t="shared" si="21"/>
        <v>100</v>
      </c>
      <c r="G155" s="122">
        <v>33806</v>
      </c>
      <c r="H155" s="25">
        <f t="shared" si="24"/>
        <v>908</v>
      </c>
      <c r="I155" s="75">
        <f>SUM(E155/G155)*100</f>
        <v>102.68591374312253</v>
      </c>
    </row>
    <row r="156" spans="1:9" ht="44.25" customHeight="1">
      <c r="A156" s="29"/>
      <c r="B156" s="54" t="s">
        <v>161</v>
      </c>
      <c r="C156" s="25">
        <v>23100</v>
      </c>
      <c r="D156" s="25">
        <v>23100</v>
      </c>
      <c r="E156" s="25">
        <v>23100</v>
      </c>
      <c r="F156" s="75">
        <f t="shared" si="21"/>
        <v>100</v>
      </c>
      <c r="G156" s="122">
        <v>23100</v>
      </c>
      <c r="H156" s="25">
        <f t="shared" si="24"/>
        <v>0</v>
      </c>
      <c r="I156" s="75">
        <f>E156/G156*100</f>
        <v>100</v>
      </c>
    </row>
    <row r="157" spans="1:9" ht="70.5" customHeight="1">
      <c r="A157" s="29"/>
      <c r="B157" s="53" t="s">
        <v>162</v>
      </c>
      <c r="C157" s="25">
        <v>863612.75</v>
      </c>
      <c r="D157" s="25">
        <v>420386.34</v>
      </c>
      <c r="E157" s="25">
        <v>420386.34</v>
      </c>
      <c r="F157" s="75">
        <f t="shared" si="21"/>
        <v>100</v>
      </c>
      <c r="G157" s="122">
        <v>499694.27</v>
      </c>
      <c r="H157" s="25">
        <f t="shared" si="24"/>
        <v>-79307.93</v>
      </c>
      <c r="I157" s="75">
        <f>SUM(E157/G157)*100</f>
        <v>84.12870934061341</v>
      </c>
    </row>
    <row r="158" spans="1:9" ht="75" customHeight="1">
      <c r="A158" s="29"/>
      <c r="B158" s="52" t="s">
        <v>163</v>
      </c>
      <c r="C158" s="25">
        <v>12000</v>
      </c>
      <c r="D158" s="25">
        <v>12000</v>
      </c>
      <c r="E158" s="25">
        <v>12000</v>
      </c>
      <c r="F158" s="75">
        <f t="shared" si="21"/>
        <v>100</v>
      </c>
      <c r="G158" s="25">
        <v>12000</v>
      </c>
      <c r="H158" s="25">
        <f t="shared" si="24"/>
        <v>0</v>
      </c>
      <c r="I158" s="75">
        <f>SUM(E158/G158)*100</f>
        <v>100</v>
      </c>
    </row>
    <row r="159" spans="1:9" ht="78.75" customHeight="1">
      <c r="A159" s="29"/>
      <c r="B159" s="123" t="s">
        <v>350</v>
      </c>
      <c r="C159" s="25">
        <v>70196</v>
      </c>
      <c r="D159" s="25">
        <v>70196</v>
      </c>
      <c r="E159" s="25">
        <v>0</v>
      </c>
      <c r="F159" s="25">
        <f>F160</f>
        <v>0</v>
      </c>
      <c r="G159" s="25">
        <v>0</v>
      </c>
      <c r="H159" s="25">
        <f>H160</f>
        <v>0</v>
      </c>
      <c r="I159" s="75">
        <v>0</v>
      </c>
    </row>
    <row r="160" spans="1:9" ht="78.75" customHeight="1" hidden="1">
      <c r="A160" s="29"/>
      <c r="B160" s="52"/>
      <c r="C160" s="25"/>
      <c r="D160" s="25"/>
      <c r="E160" s="25"/>
      <c r="F160" s="61"/>
      <c r="G160" s="25"/>
      <c r="H160" s="25"/>
      <c r="I160" s="61"/>
    </row>
    <row r="161" spans="1:9" ht="46.5" customHeight="1">
      <c r="A161" s="124" t="s">
        <v>351</v>
      </c>
      <c r="B161" s="126" t="s">
        <v>352</v>
      </c>
      <c r="C161" s="25">
        <f>C162</f>
        <v>21408</v>
      </c>
      <c r="D161" s="25">
        <f>D162</f>
        <v>21408</v>
      </c>
      <c r="E161" s="25">
        <f>E162</f>
        <v>21408</v>
      </c>
      <c r="F161" s="25">
        <f>F162</f>
        <v>100</v>
      </c>
      <c r="G161" s="25">
        <v>0</v>
      </c>
      <c r="H161" s="25">
        <f>H162</f>
        <v>21408</v>
      </c>
      <c r="I161" s="25"/>
    </row>
    <row r="162" spans="1:9" ht="54.75" customHeight="1">
      <c r="A162" s="125" t="s">
        <v>351</v>
      </c>
      <c r="B162" s="123" t="s">
        <v>353</v>
      </c>
      <c r="C162" s="25">
        <v>21408</v>
      </c>
      <c r="D162" s="25">
        <v>21408</v>
      </c>
      <c r="E162" s="25">
        <v>21408</v>
      </c>
      <c r="F162" s="61">
        <f>E162/D162*100</f>
        <v>100</v>
      </c>
      <c r="G162" s="25">
        <v>0</v>
      </c>
      <c r="H162" s="25">
        <f>E162-G162</f>
        <v>21408</v>
      </c>
      <c r="I162" s="61"/>
    </row>
    <row r="163" spans="1:9" ht="15.75" customHeight="1">
      <c r="A163" s="18" t="s">
        <v>164</v>
      </c>
      <c r="B163" s="55" t="s">
        <v>165</v>
      </c>
      <c r="C163" s="11">
        <f aca="true" t="shared" si="25" ref="C163:H163">SUM(C164)</f>
        <v>67375794</v>
      </c>
      <c r="D163" s="11">
        <f t="shared" si="25"/>
        <v>69707906.61</v>
      </c>
      <c r="E163" s="11">
        <f t="shared" si="25"/>
        <v>69707906.61</v>
      </c>
      <c r="F163" s="61">
        <f t="shared" si="21"/>
        <v>100</v>
      </c>
      <c r="G163" s="11">
        <f t="shared" si="25"/>
        <v>57442968.37</v>
      </c>
      <c r="H163" s="11">
        <f t="shared" si="25"/>
        <v>12264938.240000002</v>
      </c>
      <c r="I163" s="61">
        <f aca="true" t="shared" si="26" ref="I163:I171">SUM(E163/G163)*100</f>
        <v>121.35150495879572</v>
      </c>
    </row>
    <row r="164" spans="1:9" ht="15.75" customHeight="1">
      <c r="A164" s="23" t="s">
        <v>166</v>
      </c>
      <c r="B164" s="24" t="s">
        <v>167</v>
      </c>
      <c r="C164" s="25">
        <f>SUM(C165:C166)</f>
        <v>67375794</v>
      </c>
      <c r="D164" s="25">
        <f>SUM(D165:D166)</f>
        <v>69707906.61</v>
      </c>
      <c r="E164" s="25">
        <f>SUM(E165:E166)</f>
        <v>69707906.61</v>
      </c>
      <c r="F164" s="75">
        <f>SUM(E164/D164)*100</f>
        <v>100</v>
      </c>
      <c r="G164" s="25">
        <f>SUM(G165:G166)</f>
        <v>57442968.37</v>
      </c>
      <c r="H164" s="25">
        <f>SUM(H165:H166)</f>
        <v>12264938.240000002</v>
      </c>
      <c r="I164" s="75">
        <f t="shared" si="26"/>
        <v>121.35150495879572</v>
      </c>
    </row>
    <row r="165" spans="1:9" ht="117.75" customHeight="1">
      <c r="A165" s="23"/>
      <c r="B165" s="52" t="s">
        <v>168</v>
      </c>
      <c r="C165" s="25">
        <v>47996179</v>
      </c>
      <c r="D165" s="25">
        <v>49183836.61</v>
      </c>
      <c r="E165" s="25">
        <v>49183836.61</v>
      </c>
      <c r="F165" s="75">
        <f t="shared" si="21"/>
        <v>100</v>
      </c>
      <c r="G165" s="25">
        <v>45881602.37</v>
      </c>
      <c r="H165" s="25">
        <f>SUM(E165-G165)</f>
        <v>3302234.240000002</v>
      </c>
      <c r="I165" s="75">
        <f t="shared" si="26"/>
        <v>107.19729492743085</v>
      </c>
    </row>
    <row r="166" spans="1:9" ht="99.75" customHeight="1">
      <c r="A166" s="29"/>
      <c r="B166" s="52" t="s">
        <v>169</v>
      </c>
      <c r="C166" s="25">
        <v>19379615</v>
      </c>
      <c r="D166" s="25">
        <v>20524070</v>
      </c>
      <c r="E166" s="25">
        <v>20524070</v>
      </c>
      <c r="F166" s="75">
        <f t="shared" si="21"/>
        <v>100</v>
      </c>
      <c r="G166" s="25">
        <v>11561366</v>
      </c>
      <c r="H166" s="25">
        <f>SUM(E166-G166)</f>
        <v>8962704</v>
      </c>
      <c r="I166" s="75">
        <f t="shared" si="26"/>
        <v>177.52288094676703</v>
      </c>
    </row>
    <row r="167" spans="1:9" ht="16.5" customHeight="1">
      <c r="A167" s="21" t="s">
        <v>170</v>
      </c>
      <c r="B167" s="56" t="s">
        <v>171</v>
      </c>
      <c r="C167" s="42">
        <f>SUM(C168)</f>
        <v>1055000</v>
      </c>
      <c r="D167" s="42">
        <f aca="true" t="shared" si="27" ref="D167:H168">SUM(D168)</f>
        <v>1055000</v>
      </c>
      <c r="E167" s="42">
        <f t="shared" si="27"/>
        <v>1025000</v>
      </c>
      <c r="F167" s="61">
        <f t="shared" si="21"/>
        <v>97.1563981042654</v>
      </c>
      <c r="G167" s="42">
        <f t="shared" si="27"/>
        <v>330000</v>
      </c>
      <c r="H167" s="42">
        <f t="shared" si="27"/>
        <v>695000</v>
      </c>
      <c r="I167" s="61">
        <f t="shared" si="26"/>
        <v>310.6060606060606</v>
      </c>
    </row>
    <row r="168" spans="1:9" ht="48">
      <c r="A168" s="9" t="s">
        <v>172</v>
      </c>
      <c r="B168" s="55" t="s">
        <v>173</v>
      </c>
      <c r="C168" s="11">
        <f>SUM(C169)</f>
        <v>1055000</v>
      </c>
      <c r="D168" s="11">
        <f t="shared" si="27"/>
        <v>1055000</v>
      </c>
      <c r="E168" s="11">
        <f t="shared" si="27"/>
        <v>1025000</v>
      </c>
      <c r="F168" s="61">
        <f t="shared" si="21"/>
        <v>97.1563981042654</v>
      </c>
      <c r="G168" s="11">
        <f t="shared" si="27"/>
        <v>330000</v>
      </c>
      <c r="H168" s="11">
        <f t="shared" si="27"/>
        <v>695000</v>
      </c>
      <c r="I168" s="61">
        <f t="shared" si="26"/>
        <v>310.6060606060606</v>
      </c>
    </row>
    <row r="169" spans="1:9" ht="41.25" customHeight="1">
      <c r="A169" s="29" t="s">
        <v>174</v>
      </c>
      <c r="B169" s="52" t="s">
        <v>175</v>
      </c>
      <c r="C169" s="25">
        <v>1055000</v>
      </c>
      <c r="D169" s="25">
        <v>1055000</v>
      </c>
      <c r="E169" s="25">
        <v>1025000</v>
      </c>
      <c r="F169" s="75">
        <f t="shared" si="21"/>
        <v>97.1563981042654</v>
      </c>
      <c r="G169" s="25">
        <v>330000</v>
      </c>
      <c r="H169" s="25">
        <f>SUM(E169-G169)</f>
        <v>695000</v>
      </c>
      <c r="I169" s="75">
        <f t="shared" si="26"/>
        <v>310.6060606060606</v>
      </c>
    </row>
    <row r="170" spans="1:9" ht="66" customHeight="1">
      <c r="A170" s="100" t="s">
        <v>233</v>
      </c>
      <c r="B170" s="101" t="s">
        <v>378</v>
      </c>
      <c r="C170" s="5">
        <f>SUM(C171)</f>
        <v>0</v>
      </c>
      <c r="D170" s="5">
        <f>SUM(D171)</f>
        <v>-232889.75</v>
      </c>
      <c r="E170" s="5">
        <f>SUM(E171)</f>
        <v>-232889.75</v>
      </c>
      <c r="F170" s="5">
        <f>E170/D170*100</f>
        <v>100</v>
      </c>
      <c r="G170" s="5">
        <f>SUM(G171)</f>
        <v>0</v>
      </c>
      <c r="H170" s="5">
        <f>SUM(H171)</f>
        <v>-232889.75</v>
      </c>
      <c r="I170" s="70"/>
    </row>
    <row r="171" spans="1:9" ht="33" customHeight="1">
      <c r="A171" s="91" t="s">
        <v>380</v>
      </c>
      <c r="B171" s="92" t="s">
        <v>379</v>
      </c>
      <c r="C171" s="63">
        <v>0</v>
      </c>
      <c r="D171" s="63">
        <v>-232889.75</v>
      </c>
      <c r="E171" s="63">
        <v>-232889.75</v>
      </c>
      <c r="F171" s="64">
        <f>E171/D171*100</f>
        <v>100</v>
      </c>
      <c r="G171" s="63">
        <v>0</v>
      </c>
      <c r="H171" s="25">
        <f>SUM(E171-G171)</f>
        <v>-232889.75</v>
      </c>
      <c r="I171" s="70"/>
    </row>
    <row r="172" spans="1:9" ht="12.75">
      <c r="A172" s="21"/>
      <c r="B172" s="57" t="s">
        <v>176</v>
      </c>
      <c r="C172" s="5">
        <f>SUM(C7,C113)</f>
        <v>590408181.5500001</v>
      </c>
      <c r="D172" s="5">
        <f>SUM(D7,D113)</f>
        <v>560872080.5</v>
      </c>
      <c r="E172" s="5">
        <f>SUM(E7,E113)</f>
        <v>449659598.24</v>
      </c>
      <c r="F172" s="60">
        <f t="shared" si="21"/>
        <v>80.17150681473439</v>
      </c>
      <c r="G172" s="5">
        <f>SUM(G7,G113)</f>
        <v>218449707.19000003</v>
      </c>
      <c r="H172" s="5">
        <f>SUM(H7,H113)</f>
        <v>231052279.07</v>
      </c>
      <c r="I172" s="60">
        <f>SUM(E172/G172)*100</f>
        <v>205.84124557736376</v>
      </c>
    </row>
  </sheetData>
  <sheetProtection/>
  <mergeCells count="10">
    <mergeCell ref="A1:I1"/>
    <mergeCell ref="A2:I2"/>
    <mergeCell ref="B5:B6"/>
    <mergeCell ref="A5:A6"/>
    <mergeCell ref="G5:I5"/>
    <mergeCell ref="C5:C6"/>
    <mergeCell ref="D5:D6"/>
    <mergeCell ref="E5:E6"/>
    <mergeCell ref="F5:F6"/>
    <mergeCell ref="A3:I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G38" sqref="G38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41" t="s">
        <v>294</v>
      </c>
      <c r="B1" s="141"/>
      <c r="C1" s="141"/>
      <c r="D1" s="141"/>
      <c r="E1" s="141"/>
      <c r="F1" s="141"/>
      <c r="G1" s="141"/>
      <c r="H1" s="141"/>
      <c r="I1" s="141"/>
    </row>
    <row r="2" ht="12.75">
      <c r="I2" s="115" t="s">
        <v>2</v>
      </c>
    </row>
    <row r="3" spans="1:9" ht="39.75" customHeight="1">
      <c r="A3" s="146" t="s">
        <v>234</v>
      </c>
      <c r="B3" s="146" t="s">
        <v>235</v>
      </c>
      <c r="C3" s="145" t="s">
        <v>0</v>
      </c>
      <c r="D3" s="145" t="s">
        <v>177</v>
      </c>
      <c r="E3" s="145" t="s">
        <v>1</v>
      </c>
      <c r="F3" s="143" t="s">
        <v>178</v>
      </c>
      <c r="G3" s="145" t="s">
        <v>373</v>
      </c>
      <c r="H3" s="145"/>
      <c r="I3" s="145"/>
    </row>
    <row r="4" spans="1:9" ht="48" customHeight="1">
      <c r="A4" s="146"/>
      <c r="B4" s="146"/>
      <c r="C4" s="148"/>
      <c r="D4" s="149"/>
      <c r="E4" s="149"/>
      <c r="F4" s="144"/>
      <c r="G4" s="59" t="s">
        <v>1</v>
      </c>
      <c r="H4" s="59" t="s">
        <v>179</v>
      </c>
      <c r="I4" s="59" t="s">
        <v>180</v>
      </c>
    </row>
    <row r="5" spans="1:9" ht="15.75">
      <c r="A5" s="102" t="s">
        <v>236</v>
      </c>
      <c r="B5" s="103" t="s">
        <v>268</v>
      </c>
      <c r="C5" s="107">
        <f>SUM(C6:C10)</f>
        <v>25641145.6</v>
      </c>
      <c r="D5" s="107">
        <f>SUM(D6:D10)</f>
        <v>28192468.490000002</v>
      </c>
      <c r="E5" s="107">
        <f>SUM(E6:E10)</f>
        <v>28016299.750000004</v>
      </c>
      <c r="F5" s="113">
        <f>SUM(E5/D5)*100</f>
        <v>99.37512126665146</v>
      </c>
      <c r="G5" s="107">
        <f>SUM(G6:G10)</f>
        <v>26435254.61</v>
      </c>
      <c r="H5" s="107">
        <f>SUM(H6:H10)</f>
        <v>1581045.1400000018</v>
      </c>
      <c r="I5" s="113">
        <f>SUM(E5/G5)*100</f>
        <v>105.98082054939589</v>
      </c>
    </row>
    <row r="6" spans="1:9" ht="47.25">
      <c r="A6" s="104" t="s">
        <v>237</v>
      </c>
      <c r="B6" s="105" t="s">
        <v>269</v>
      </c>
      <c r="C6" s="111">
        <v>1132800</v>
      </c>
      <c r="D6" s="111">
        <v>1435100</v>
      </c>
      <c r="E6" s="111">
        <v>1402756.12</v>
      </c>
      <c r="F6" s="114">
        <f>SUM(E6/D6)*100</f>
        <v>97.74622813741203</v>
      </c>
      <c r="G6" s="111">
        <v>1129568.01</v>
      </c>
      <c r="H6" s="111">
        <f>SUM(E6-G6)</f>
        <v>273188.1100000001</v>
      </c>
      <c r="I6" s="114">
        <f>SUM(E6/G6)*100</f>
        <v>124.18518474155445</v>
      </c>
    </row>
    <row r="7" spans="1:9" ht="78.75">
      <c r="A7" s="104" t="s">
        <v>238</v>
      </c>
      <c r="B7" s="105" t="s">
        <v>270</v>
      </c>
      <c r="C7" s="111">
        <v>18082275</v>
      </c>
      <c r="D7" s="111">
        <v>19493525</v>
      </c>
      <c r="E7" s="111">
        <v>19432603.6</v>
      </c>
      <c r="F7" s="114">
        <f aca="true" t="shared" si="0" ref="F7:F39">SUM(E7/D7)*100</f>
        <v>99.68747879103447</v>
      </c>
      <c r="G7" s="111">
        <v>18462650.43</v>
      </c>
      <c r="H7" s="111">
        <f>SUM(E7-G7)</f>
        <v>969953.1700000018</v>
      </c>
      <c r="I7" s="114">
        <f aca="true" t="shared" si="1" ref="I7:I39">SUM(E7/G7)*100</f>
        <v>105.25359657150808</v>
      </c>
    </row>
    <row r="8" spans="1:9" ht="63">
      <c r="A8" s="104" t="s">
        <v>239</v>
      </c>
      <c r="B8" s="105" t="s">
        <v>271</v>
      </c>
      <c r="C8" s="111">
        <v>3599448</v>
      </c>
      <c r="D8" s="111">
        <v>3732091</v>
      </c>
      <c r="E8" s="111">
        <v>3732026.82</v>
      </c>
      <c r="F8" s="114">
        <f t="shared" si="0"/>
        <v>99.9982803206031</v>
      </c>
      <c r="G8" s="111">
        <v>3649800</v>
      </c>
      <c r="H8" s="111">
        <f>SUM(E8-G8)</f>
        <v>82226.81999999983</v>
      </c>
      <c r="I8" s="114">
        <f>SUM(E8/G8)*100</f>
        <v>102.25291303633075</v>
      </c>
    </row>
    <row r="9" spans="1:9" ht="15.75">
      <c r="A9" s="104" t="s">
        <v>240</v>
      </c>
      <c r="B9" s="105" t="s">
        <v>272</v>
      </c>
      <c r="C9" s="111">
        <v>485087</v>
      </c>
      <c r="D9" s="111">
        <v>31907.89</v>
      </c>
      <c r="E9" s="111">
        <v>0</v>
      </c>
      <c r="F9" s="114">
        <f t="shared" si="0"/>
        <v>0</v>
      </c>
      <c r="G9" s="111">
        <v>0</v>
      </c>
      <c r="H9" s="111">
        <f>SUM(E9-G9)</f>
        <v>0</v>
      </c>
      <c r="I9" s="114"/>
    </row>
    <row r="10" spans="1:9" ht="15.75">
      <c r="A10" s="104" t="s">
        <v>241</v>
      </c>
      <c r="B10" s="105" t="s">
        <v>273</v>
      </c>
      <c r="C10" s="111">
        <v>2341535.6</v>
      </c>
      <c r="D10" s="111">
        <v>3499844.6</v>
      </c>
      <c r="E10" s="111">
        <v>3448913.21</v>
      </c>
      <c r="F10" s="114">
        <f t="shared" si="0"/>
        <v>98.54475281559644</v>
      </c>
      <c r="G10" s="111">
        <v>3193236.17</v>
      </c>
      <c r="H10" s="111">
        <f>SUM(E10-G10)</f>
        <v>255677.04000000004</v>
      </c>
      <c r="I10" s="114">
        <f t="shared" si="1"/>
        <v>108.00683151475138</v>
      </c>
    </row>
    <row r="11" spans="1:9" ht="47.25">
      <c r="A11" s="102" t="s">
        <v>242</v>
      </c>
      <c r="B11" s="103" t="s">
        <v>274</v>
      </c>
      <c r="C11" s="107">
        <f>SUM(C12:C13)</f>
        <v>1100030</v>
      </c>
      <c r="D11" s="107">
        <f>SUM(D12:D13)</f>
        <v>1860025.11</v>
      </c>
      <c r="E11" s="107">
        <f>SUM(E12:E13)</f>
        <v>1832357.03</v>
      </c>
      <c r="F11" s="113">
        <f t="shared" si="0"/>
        <v>98.51248889860416</v>
      </c>
      <c r="G11" s="107">
        <f>SUM(G12:G13)</f>
        <v>180802</v>
      </c>
      <c r="H11" s="107">
        <f>SUM(H12:H13)</f>
        <v>1651555.03</v>
      </c>
      <c r="I11" s="114">
        <f t="shared" si="1"/>
        <v>1013.4605977809979</v>
      </c>
    </row>
    <row r="12" spans="1:9" ht="48.75" customHeight="1">
      <c r="A12" s="104" t="s">
        <v>299</v>
      </c>
      <c r="B12" s="105" t="s">
        <v>300</v>
      </c>
      <c r="C12" s="111">
        <v>1020030</v>
      </c>
      <c r="D12" s="111">
        <v>1780025.11</v>
      </c>
      <c r="E12" s="111">
        <v>1752777.03</v>
      </c>
      <c r="F12" s="114">
        <f t="shared" si="0"/>
        <v>98.46923058293261</v>
      </c>
      <c r="G12" s="111">
        <v>164002</v>
      </c>
      <c r="H12" s="111">
        <f>SUM(E12-G12)</f>
        <v>1588775.03</v>
      </c>
      <c r="I12" s="114">
        <f t="shared" si="1"/>
        <v>1068.7534481286814</v>
      </c>
    </row>
    <row r="13" spans="1:9" ht="47.25">
      <c r="A13" s="104" t="s">
        <v>243</v>
      </c>
      <c r="B13" s="105" t="s">
        <v>275</v>
      </c>
      <c r="C13" s="111">
        <v>80000</v>
      </c>
      <c r="D13" s="111">
        <v>80000</v>
      </c>
      <c r="E13" s="111">
        <v>79580</v>
      </c>
      <c r="F13" s="114">
        <f t="shared" si="0"/>
        <v>99.47500000000001</v>
      </c>
      <c r="G13" s="111">
        <v>16800</v>
      </c>
      <c r="H13" s="111">
        <f>SUM(E13-G13)</f>
        <v>62780</v>
      </c>
      <c r="I13" s="114">
        <f t="shared" si="1"/>
        <v>473.69047619047615</v>
      </c>
    </row>
    <row r="14" spans="1:9" ht="15.75">
      <c r="A14" s="102" t="s">
        <v>244</v>
      </c>
      <c r="B14" s="103" t="s">
        <v>276</v>
      </c>
      <c r="C14" s="107">
        <f>SUM(C15:C18)</f>
        <v>7579460.2</v>
      </c>
      <c r="D14" s="107">
        <f>SUM(D15:D18)</f>
        <v>8841186.3</v>
      </c>
      <c r="E14" s="107">
        <f>SUM(E15:E18)</f>
        <v>8097647.46</v>
      </c>
      <c r="F14" s="113">
        <f t="shared" si="0"/>
        <v>91.59005573720349</v>
      </c>
      <c r="G14" s="107">
        <f>SUM(G15:G18)</f>
        <v>44275858.21</v>
      </c>
      <c r="H14" s="107">
        <f>SUM(H15:H18)</f>
        <v>-36178210.75</v>
      </c>
      <c r="I14" s="113">
        <f t="shared" si="1"/>
        <v>18.289080748232887</v>
      </c>
    </row>
    <row r="15" spans="1:9" ht="15.75">
      <c r="A15" s="104" t="s">
        <v>295</v>
      </c>
      <c r="B15" s="105" t="s">
        <v>296</v>
      </c>
      <c r="C15" s="111">
        <v>82196</v>
      </c>
      <c r="D15" s="111">
        <v>82196</v>
      </c>
      <c r="E15" s="111">
        <v>12000</v>
      </c>
      <c r="F15" s="114">
        <f t="shared" si="0"/>
        <v>14.599250571803982</v>
      </c>
      <c r="G15" s="111">
        <v>12000</v>
      </c>
      <c r="H15" s="111">
        <f>SUM(E15-G15)</f>
        <v>0</v>
      </c>
      <c r="I15" s="113">
        <f t="shared" si="1"/>
        <v>100</v>
      </c>
    </row>
    <row r="16" spans="1:9" ht="15.75">
      <c r="A16" s="104" t="s">
        <v>245</v>
      </c>
      <c r="B16" s="105" t="s">
        <v>277</v>
      </c>
      <c r="C16" s="111">
        <v>1000000</v>
      </c>
      <c r="D16" s="111">
        <v>1207500</v>
      </c>
      <c r="E16" s="111">
        <v>1029500</v>
      </c>
      <c r="F16" s="114">
        <f t="shared" si="0"/>
        <v>85.25879917184265</v>
      </c>
      <c r="G16" s="111">
        <v>1000000</v>
      </c>
      <c r="H16" s="111">
        <f>SUM(E16-G16)</f>
        <v>29500</v>
      </c>
      <c r="I16" s="114">
        <f t="shared" si="1"/>
        <v>102.95</v>
      </c>
    </row>
    <row r="17" spans="1:9" ht="15.75">
      <c r="A17" s="104" t="s">
        <v>246</v>
      </c>
      <c r="B17" s="105" t="s">
        <v>278</v>
      </c>
      <c r="C17" s="111">
        <v>6032264.2</v>
      </c>
      <c r="D17" s="111">
        <v>7181490.3</v>
      </c>
      <c r="E17" s="111">
        <v>6804147.46</v>
      </c>
      <c r="F17" s="114">
        <f t="shared" si="0"/>
        <v>94.74561930411575</v>
      </c>
      <c r="G17" s="111">
        <v>43164458.21</v>
      </c>
      <c r="H17" s="111">
        <f>SUM(E17-G17)</f>
        <v>-36360310.75</v>
      </c>
      <c r="I17" s="114">
        <f t="shared" si="1"/>
        <v>15.763310237550183</v>
      </c>
    </row>
    <row r="18" spans="1:9" ht="31.5">
      <c r="A18" s="104" t="s">
        <v>247</v>
      </c>
      <c r="B18" s="105" t="s">
        <v>279</v>
      </c>
      <c r="C18" s="111">
        <v>465000</v>
      </c>
      <c r="D18" s="111">
        <v>370000</v>
      </c>
      <c r="E18" s="111">
        <v>252000</v>
      </c>
      <c r="F18" s="114">
        <f t="shared" si="0"/>
        <v>68.10810810810811</v>
      </c>
      <c r="G18" s="111">
        <v>99400</v>
      </c>
      <c r="H18" s="111">
        <f>SUM(E18-G18)</f>
        <v>152600</v>
      </c>
      <c r="I18" s="114">
        <f t="shared" si="1"/>
        <v>253.5211267605634</v>
      </c>
    </row>
    <row r="19" spans="1:9" ht="31.5">
      <c r="A19" s="102" t="s">
        <v>248</v>
      </c>
      <c r="B19" s="103" t="s">
        <v>280</v>
      </c>
      <c r="C19" s="107">
        <f>SUM(C20:C22)</f>
        <v>639000</v>
      </c>
      <c r="D19" s="107">
        <f>SUM(D20:D22)</f>
        <v>1545715.12</v>
      </c>
      <c r="E19" s="107">
        <f>SUM(E20:E22)</f>
        <v>1404243.55</v>
      </c>
      <c r="F19" s="113">
        <f t="shared" si="0"/>
        <v>90.84750041133064</v>
      </c>
      <c r="G19" s="107">
        <f>SUM(G20:G22)</f>
        <v>1893427.73</v>
      </c>
      <c r="H19" s="107">
        <f>SUM(H20:H22)</f>
        <v>-489184.1799999999</v>
      </c>
      <c r="I19" s="114">
        <f t="shared" si="1"/>
        <v>74.1640955052454</v>
      </c>
    </row>
    <row r="20" spans="1:9" ht="15.75">
      <c r="A20" s="104" t="s">
        <v>249</v>
      </c>
      <c r="B20" s="105" t="s">
        <v>281</v>
      </c>
      <c r="C20" s="111">
        <v>247600</v>
      </c>
      <c r="D20" s="111">
        <v>352830.03</v>
      </c>
      <c r="E20" s="111">
        <v>340053.32</v>
      </c>
      <c r="F20" s="114">
        <f t="shared" si="0"/>
        <v>96.37879179388443</v>
      </c>
      <c r="G20" s="111">
        <v>255519.96</v>
      </c>
      <c r="H20" s="111">
        <f>SUM(E20-G20)</f>
        <v>84533.36000000002</v>
      </c>
      <c r="I20" s="114">
        <f t="shared" si="1"/>
        <v>133.082879317921</v>
      </c>
    </row>
    <row r="21" spans="1:9" ht="15.75">
      <c r="A21" s="104" t="s">
        <v>250</v>
      </c>
      <c r="B21" s="105" t="s">
        <v>282</v>
      </c>
      <c r="C21" s="111">
        <v>23400</v>
      </c>
      <c r="D21" s="111">
        <v>770988.25</v>
      </c>
      <c r="E21" s="111">
        <v>667550.77</v>
      </c>
      <c r="F21" s="114">
        <f t="shared" si="0"/>
        <v>86.5837799733005</v>
      </c>
      <c r="G21" s="111">
        <v>1328442.17</v>
      </c>
      <c r="H21" s="111">
        <f>SUM(E21-G21)</f>
        <v>-660891.3999999999</v>
      </c>
      <c r="I21" s="114">
        <f t="shared" si="1"/>
        <v>50.25064583729678</v>
      </c>
    </row>
    <row r="22" spans="1:9" ht="15.75">
      <c r="A22" s="104" t="s">
        <v>251</v>
      </c>
      <c r="B22" s="105" t="s">
        <v>283</v>
      </c>
      <c r="C22" s="111">
        <v>368000</v>
      </c>
      <c r="D22" s="111">
        <v>421896.84</v>
      </c>
      <c r="E22" s="111">
        <v>396639.46</v>
      </c>
      <c r="F22" s="114">
        <f t="shared" si="0"/>
        <v>94.0133754023851</v>
      </c>
      <c r="G22" s="111">
        <v>309465.6</v>
      </c>
      <c r="H22" s="111">
        <f>SUM(E22-G22)</f>
        <v>87173.86000000004</v>
      </c>
      <c r="I22" s="114">
        <f t="shared" si="1"/>
        <v>128.16915999710469</v>
      </c>
    </row>
    <row r="23" spans="1:9" ht="15.75">
      <c r="A23" s="102" t="s">
        <v>252</v>
      </c>
      <c r="B23" s="103" t="s">
        <v>284</v>
      </c>
      <c r="C23" s="107">
        <f>SUM(C24:C29)</f>
        <v>549148148</v>
      </c>
      <c r="D23" s="107">
        <f>SUM(D24:D29)</f>
        <v>511155913.19</v>
      </c>
      <c r="E23" s="107">
        <f>SUM(E24:E29)</f>
        <v>398645477.95</v>
      </c>
      <c r="F23" s="113">
        <f t="shared" si="0"/>
        <v>77.98901815732705</v>
      </c>
      <c r="G23" s="107">
        <f>SUM(G24:G29)</f>
        <v>140915440.18</v>
      </c>
      <c r="H23" s="107">
        <f>SUM(H24:H29)</f>
        <v>257730037.77</v>
      </c>
      <c r="I23" s="113">
        <f t="shared" si="1"/>
        <v>282.89694687877034</v>
      </c>
    </row>
    <row r="24" spans="1:9" ht="15.75">
      <c r="A24" s="104" t="s">
        <v>253</v>
      </c>
      <c r="B24" s="105" t="s">
        <v>285</v>
      </c>
      <c r="C24" s="111">
        <v>36683331</v>
      </c>
      <c r="D24" s="111">
        <v>41448793.06</v>
      </c>
      <c r="E24" s="111">
        <v>41268961.33</v>
      </c>
      <c r="F24" s="114">
        <f t="shared" si="0"/>
        <v>99.56613518338233</v>
      </c>
      <c r="G24" s="111">
        <v>37868500.07</v>
      </c>
      <c r="H24" s="111">
        <f aca="true" t="shared" si="2" ref="H24:H29">SUM(E24-G24)</f>
        <v>3400461.259999998</v>
      </c>
      <c r="I24" s="114">
        <f t="shared" si="1"/>
        <v>108.97965658453394</v>
      </c>
    </row>
    <row r="25" spans="1:9" ht="15.75">
      <c r="A25" s="104" t="s">
        <v>254</v>
      </c>
      <c r="B25" s="105" t="s">
        <v>89</v>
      </c>
      <c r="C25" s="111">
        <v>499905372</v>
      </c>
      <c r="D25" s="111">
        <v>454950526.54</v>
      </c>
      <c r="E25" s="111">
        <v>343072536.66</v>
      </c>
      <c r="F25" s="114">
        <f t="shared" si="0"/>
        <v>75.40875691894303</v>
      </c>
      <c r="G25" s="111">
        <v>90176437.68</v>
      </c>
      <c r="H25" s="111">
        <f t="shared" si="2"/>
        <v>252896098.98000002</v>
      </c>
      <c r="I25" s="114">
        <f t="shared" si="1"/>
        <v>380.44587420654915</v>
      </c>
    </row>
    <row r="26" spans="1:9" ht="15.75">
      <c r="A26" s="104" t="s">
        <v>255</v>
      </c>
      <c r="B26" s="105" t="s">
        <v>286</v>
      </c>
      <c r="C26" s="111">
        <v>5344958</v>
      </c>
      <c r="D26" s="111">
        <v>6553446.99</v>
      </c>
      <c r="E26" s="111">
        <v>6105068.36</v>
      </c>
      <c r="F26" s="114">
        <f t="shared" si="0"/>
        <v>93.15812532421202</v>
      </c>
      <c r="G26" s="111">
        <v>5516089.45</v>
      </c>
      <c r="H26" s="111">
        <f t="shared" si="2"/>
        <v>588978.9100000001</v>
      </c>
      <c r="I26" s="114">
        <f t="shared" si="1"/>
        <v>110.67747206311167</v>
      </c>
    </row>
    <row r="27" spans="1:9" ht="31.5">
      <c r="A27" s="104" t="s">
        <v>256</v>
      </c>
      <c r="B27" s="105" t="s">
        <v>287</v>
      </c>
      <c r="C27" s="111">
        <v>115740</v>
      </c>
      <c r="D27" s="111">
        <v>374868.9</v>
      </c>
      <c r="E27" s="111">
        <v>370633.9</v>
      </c>
      <c r="F27" s="114">
        <f t="shared" si="0"/>
        <v>98.87027171365776</v>
      </c>
      <c r="G27" s="111">
        <v>237283.4</v>
      </c>
      <c r="H27" s="111">
        <f t="shared" si="2"/>
        <v>133350.50000000003</v>
      </c>
      <c r="I27" s="114">
        <f t="shared" si="1"/>
        <v>156.19883228241</v>
      </c>
    </row>
    <row r="28" spans="1:9" ht="18" customHeight="1">
      <c r="A28" s="104" t="s">
        <v>257</v>
      </c>
      <c r="B28" s="105" t="s">
        <v>288</v>
      </c>
      <c r="C28" s="111">
        <v>1030300</v>
      </c>
      <c r="D28" s="111">
        <v>1114347.8</v>
      </c>
      <c r="E28" s="111">
        <v>1114347.8</v>
      </c>
      <c r="F28" s="114">
        <f t="shared" si="0"/>
        <v>100</v>
      </c>
      <c r="G28" s="111">
        <v>1024275.2</v>
      </c>
      <c r="H28" s="111">
        <f t="shared" si="2"/>
        <v>90072.6000000001</v>
      </c>
      <c r="I28" s="114">
        <f t="shared" si="1"/>
        <v>108.79378901295279</v>
      </c>
    </row>
    <row r="29" spans="1:9" ht="15.75">
      <c r="A29" s="104" t="s">
        <v>258</v>
      </c>
      <c r="B29" s="105" t="s">
        <v>289</v>
      </c>
      <c r="C29" s="111">
        <v>6068447</v>
      </c>
      <c r="D29" s="111">
        <v>6713929.9</v>
      </c>
      <c r="E29" s="111">
        <v>6713929.9</v>
      </c>
      <c r="F29" s="114">
        <f t="shared" si="0"/>
        <v>100</v>
      </c>
      <c r="G29" s="111">
        <v>6092854.38</v>
      </c>
      <c r="H29" s="111">
        <f t="shared" si="2"/>
        <v>621075.5200000005</v>
      </c>
      <c r="I29" s="114">
        <f t="shared" si="1"/>
        <v>110.19350670908369</v>
      </c>
    </row>
    <row r="30" spans="1:9" ht="15.75">
      <c r="A30" s="102" t="s">
        <v>259</v>
      </c>
      <c r="B30" s="103" t="s">
        <v>290</v>
      </c>
      <c r="C30" s="107">
        <v>1262735</v>
      </c>
      <c r="D30" s="107">
        <f>SUM(D31)</f>
        <v>2312154</v>
      </c>
      <c r="E30" s="107">
        <f>SUM(E31)</f>
        <v>2312154</v>
      </c>
      <c r="F30" s="113">
        <f t="shared" si="0"/>
        <v>100</v>
      </c>
      <c r="G30" s="107">
        <f>SUM(G31)</f>
        <v>1217094</v>
      </c>
      <c r="H30" s="107">
        <f>SUM(H31)</f>
        <v>1095060</v>
      </c>
      <c r="I30" s="114">
        <f t="shared" si="1"/>
        <v>189.97332991535575</v>
      </c>
    </row>
    <row r="31" spans="1:9" ht="15.75">
      <c r="A31" s="104" t="s">
        <v>260</v>
      </c>
      <c r="B31" s="105" t="s">
        <v>291</v>
      </c>
      <c r="C31" s="111">
        <v>1217094</v>
      </c>
      <c r="D31" s="111">
        <v>2312154</v>
      </c>
      <c r="E31" s="111">
        <v>2312154</v>
      </c>
      <c r="F31" s="114">
        <f t="shared" si="0"/>
        <v>100</v>
      </c>
      <c r="G31" s="111">
        <v>1217094</v>
      </c>
      <c r="H31" s="111">
        <f>SUM(E31-G31)</f>
        <v>1095060</v>
      </c>
      <c r="I31" s="114">
        <f t="shared" si="1"/>
        <v>189.97332991535575</v>
      </c>
    </row>
    <row r="32" spans="1:9" ht="15.75">
      <c r="A32" s="102" t="s">
        <v>261</v>
      </c>
      <c r="B32" s="103">
        <v>1000</v>
      </c>
      <c r="C32" s="107">
        <f>SUM(C33:C36)</f>
        <v>3171912.75</v>
      </c>
      <c r="D32" s="107">
        <f>SUM(D33:D36)</f>
        <v>2547259.52</v>
      </c>
      <c r="E32" s="107">
        <f>SUM(E33:E36)</f>
        <v>2096777.2</v>
      </c>
      <c r="F32" s="113">
        <f t="shared" si="0"/>
        <v>82.31502065404</v>
      </c>
      <c r="G32" s="107">
        <f>SUM(G33:G36)</f>
        <v>1877399.21</v>
      </c>
      <c r="H32" s="107">
        <f>SUM(H33:H36)</f>
        <v>219377.99000000005</v>
      </c>
      <c r="I32" s="113">
        <f t="shared" si="1"/>
        <v>111.68520732465845</v>
      </c>
    </row>
    <row r="33" spans="1:9" ht="15.75">
      <c r="A33" s="104" t="s">
        <v>262</v>
      </c>
      <c r="B33" s="105">
        <v>1001</v>
      </c>
      <c r="C33" s="111">
        <v>1700000</v>
      </c>
      <c r="D33" s="111">
        <v>1133022.22</v>
      </c>
      <c r="E33" s="111">
        <v>971490.86</v>
      </c>
      <c r="F33" s="114">
        <f t="shared" si="0"/>
        <v>85.74331931460267</v>
      </c>
      <c r="G33" s="111">
        <v>1096404.94</v>
      </c>
      <c r="H33" s="111">
        <f>SUM(E33-G33)</f>
        <v>-124914.07999999996</v>
      </c>
      <c r="I33" s="114">
        <f t="shared" si="1"/>
        <v>88.60693933028065</v>
      </c>
    </row>
    <row r="34" spans="1:9" ht="15.75">
      <c r="A34" s="104" t="s">
        <v>263</v>
      </c>
      <c r="B34" s="105">
        <v>1003</v>
      </c>
      <c r="C34" s="111">
        <v>475000</v>
      </c>
      <c r="D34" s="111">
        <v>853550.96</v>
      </c>
      <c r="E34" s="111">
        <v>564600</v>
      </c>
      <c r="F34" s="114">
        <f t="shared" si="0"/>
        <v>66.14719289871105</v>
      </c>
      <c r="G34" s="111">
        <v>148000</v>
      </c>
      <c r="H34" s="111">
        <f>SUM(E34-G34)</f>
        <v>416600</v>
      </c>
      <c r="I34" s="114">
        <f t="shared" si="1"/>
        <v>381.48648648648646</v>
      </c>
    </row>
    <row r="35" spans="1:9" ht="15.75">
      <c r="A35" s="104" t="s">
        <v>297</v>
      </c>
      <c r="B35" s="105" t="s">
        <v>298</v>
      </c>
      <c r="C35" s="111">
        <v>863612.75</v>
      </c>
      <c r="D35" s="111">
        <v>420386.34</v>
      </c>
      <c r="E35" s="111">
        <v>420386.34</v>
      </c>
      <c r="F35" s="114">
        <f t="shared" si="0"/>
        <v>100</v>
      </c>
      <c r="G35" s="111">
        <v>499694.27</v>
      </c>
      <c r="H35" s="111">
        <f>SUM(E35-G35)</f>
        <v>-79307.93</v>
      </c>
      <c r="I35" s="114">
        <f t="shared" si="1"/>
        <v>84.12870934061341</v>
      </c>
    </row>
    <row r="36" spans="1:9" ht="31.5">
      <c r="A36" s="104" t="s">
        <v>264</v>
      </c>
      <c r="B36" s="105">
        <v>1006</v>
      </c>
      <c r="C36" s="111">
        <v>133300</v>
      </c>
      <c r="D36" s="111">
        <v>140300</v>
      </c>
      <c r="E36" s="111">
        <v>140300</v>
      </c>
      <c r="F36" s="114">
        <f t="shared" si="0"/>
        <v>100</v>
      </c>
      <c r="G36" s="111">
        <v>133300</v>
      </c>
      <c r="H36" s="111">
        <f>SUM(E36-G36)</f>
        <v>7000</v>
      </c>
      <c r="I36" s="114">
        <f t="shared" si="1"/>
        <v>105.25131282820706</v>
      </c>
    </row>
    <row r="37" spans="1:9" ht="15.75">
      <c r="A37" s="102" t="s">
        <v>265</v>
      </c>
      <c r="B37" s="103">
        <v>1100</v>
      </c>
      <c r="C37" s="107">
        <f>SUM(C38)</f>
        <v>1865750</v>
      </c>
      <c r="D37" s="107">
        <f>SUM(D38)</f>
        <v>2444278</v>
      </c>
      <c r="E37" s="107">
        <f>SUM(E38)</f>
        <v>2444278</v>
      </c>
      <c r="F37" s="113">
        <f t="shared" si="0"/>
        <v>100</v>
      </c>
      <c r="G37" s="107">
        <f>SUM(G38)</f>
        <v>2029550</v>
      </c>
      <c r="H37" s="107">
        <f>SUM(H38)</f>
        <v>414728</v>
      </c>
      <c r="I37" s="114">
        <f t="shared" si="1"/>
        <v>120.43448054987557</v>
      </c>
    </row>
    <row r="38" spans="1:9" ht="15.75">
      <c r="A38" s="106" t="s">
        <v>266</v>
      </c>
      <c r="B38" s="105">
        <v>1101</v>
      </c>
      <c r="C38" s="111">
        <v>1865750</v>
      </c>
      <c r="D38" s="111">
        <v>2444278</v>
      </c>
      <c r="E38" s="111">
        <v>2444278</v>
      </c>
      <c r="F38" s="114">
        <f t="shared" si="0"/>
        <v>100</v>
      </c>
      <c r="G38" s="111">
        <v>2029550</v>
      </c>
      <c r="H38" s="111">
        <f>SUM(E38-G38)</f>
        <v>414728</v>
      </c>
      <c r="I38" s="114">
        <f t="shared" si="1"/>
        <v>120.43448054987557</v>
      </c>
    </row>
    <row r="39" spans="1:9" ht="15.75">
      <c r="A39" s="147" t="s">
        <v>267</v>
      </c>
      <c r="B39" s="147"/>
      <c r="C39" s="107">
        <f>SUM(C5+C11+C14+C19+C23+C30+C32+C37)</f>
        <v>590408181.55</v>
      </c>
      <c r="D39" s="107">
        <f>SUM(D5+D11+D14+D19+D23+D30+D32+D37)</f>
        <v>558898999.73</v>
      </c>
      <c r="E39" s="107">
        <f>SUM(E5+E11+E14+E19+E23+E30+E32+E37)</f>
        <v>444849234.94</v>
      </c>
      <c r="F39" s="113">
        <f t="shared" si="0"/>
        <v>79.59385061610476</v>
      </c>
      <c r="G39" s="107">
        <f>SUM(G5+G11+G14+G19+G23+G30+G32+G37)</f>
        <v>218824825.94000003</v>
      </c>
      <c r="H39" s="107">
        <f>SUM(H5+H11+H14+H19+H23+H30+H32+H37)</f>
        <v>226024409.00000003</v>
      </c>
      <c r="I39" s="113">
        <f t="shared" si="1"/>
        <v>203.29011254964917</v>
      </c>
    </row>
    <row r="40" ht="13.5" thickBot="1"/>
    <row r="41" spans="1:9" ht="32.25" thickBot="1">
      <c r="A41" s="108" t="s">
        <v>292</v>
      </c>
      <c r="B41" s="109"/>
      <c r="C41" s="110">
        <v>0</v>
      </c>
      <c r="D41" s="110">
        <f>SUM('дох.'!D172)-'расх.'!D39</f>
        <v>1973080.769999981</v>
      </c>
      <c r="E41" s="110">
        <f>SUM('дох.'!E172)-'расх.'!E39</f>
        <v>4810363.300000012</v>
      </c>
      <c r="F41" s="109"/>
      <c r="G41" s="110">
        <f>SUM('дох.'!G172)-'расх.'!G39</f>
        <v>-375118.75</v>
      </c>
      <c r="H41" s="110">
        <f>SUM('дох.'!H172)-'расх.'!H39</f>
        <v>5027870.069999963</v>
      </c>
      <c r="I41" s="112"/>
    </row>
  </sheetData>
  <sheetProtection/>
  <mergeCells count="9">
    <mergeCell ref="F3:F4"/>
    <mergeCell ref="G3:I3"/>
    <mergeCell ref="A1:I1"/>
    <mergeCell ref="A3:A4"/>
    <mergeCell ref="B3:B4"/>
    <mergeCell ref="A39:B39"/>
    <mergeCell ref="C3:C4"/>
    <mergeCell ref="D3:D4"/>
    <mergeCell ref="E3:E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2018-10-15T08:01:13Z</cp:lastPrinted>
  <dcterms:created xsi:type="dcterms:W3CDTF">2017-07-11T09:08:45Z</dcterms:created>
  <dcterms:modified xsi:type="dcterms:W3CDTF">2019-01-28T07:49:26Z</dcterms:modified>
  <cp:category/>
  <cp:version/>
  <cp:contentType/>
  <cp:contentStatus/>
</cp:coreProperties>
</file>