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_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<sst xmlns="http://schemas.openxmlformats.org/spreadsheetml/2006/main" count="450" uniqueCount="436">
  <si>
    <t>Исполнение бюджета Савинского муниципального района за 2020 год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</si>
  <si>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</si>
  <si>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</si>
  <si>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</si>
  <si>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</si>
  <si>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</si>
  <si>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</si>
  <si>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</si>
  <si>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</si>
  <si>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соответствующим периодом 2019 г.</t>
  </si>
  <si>
    <t>Абсолютная сумма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</si>
  <si>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</si>
  <si>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</si>
  <si>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</si>
  <si>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</si>
  <si>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</si>
  <si>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</si>
  <si>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</si>
  <si>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</si>
  <si>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</si>
  <si>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</si>
  <si>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</si>
  <si>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</si>
  <si>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</si>
  <si>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</si>
  <si>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</si>
  <si>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</si>
  <si>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</si>
  <si>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</si>
  <si>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</si>
  <si>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</si>
  <si>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</si>
  <si>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</si>
  <si>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</si>
  <si>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</si>
  <si>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</si>
  <si>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</si>
  <si>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</si>
  <si>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</si>
  <si>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</si>
  <si>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</si>
  <si>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</si>
  <si>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</si>
  <si>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</si>
  <si>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</si>
  <si>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</si>
  <si>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</si>
  <si>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</si>
  <si>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</si>
  <si>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</si>
  <si>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</si>
  <si>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)за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</si>
  <si>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</si>
  <si>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</si>
  <si>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</si>
  <si>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</si>
  <si>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000 1 06 00000 00 0000 000</t>
  </si>
  <si>
    <t>НАЛОГИ НА ИМУЩЕСТВО</t>
  </si>
  <si>
    <t xml:space="preserve"> 000 1 06 01000 00 0000 110</t>
  </si>
  <si>
    <t>Налог на имущество физических лиц</t>
  </si>
  <si>
    <t xml:space="preserve"> 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</si>
  <si>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</si>
  <si>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000 1 07 00000 00 0000 000</t>
  </si>
  <si>
    <t>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</si>
  <si>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</si>
  <si>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</si>
  <si>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 xml:space="preserve"> 000 1070102001 0000 110</t>
  </si>
  <si>
    <t xml:space="preserve">  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</si>
  <si>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</si>
  <si>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</si>
  <si>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</si>
  <si>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</si>
  <si>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</si>
  <si>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</si>
  <si>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</si>
  <si>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</si>
  <si>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</si>
  <si>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</si>
  <si>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</si>
  <si>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муниципального района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</si>
  <si>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</si>
  <si>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</si>
  <si>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</si>
  <si>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</si>
  <si>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</si>
  <si>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</si>
  <si>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</si>
  <si>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</si>
  <si>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</si>
  <si>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</si>
  <si>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</si>
  <si>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</si>
  <si>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</si>
  <si>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муниципального района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</si>
  <si>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</si>
  <si>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</si>
  <si>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</si>
  <si>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</si>
  <si>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</si>
  <si>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</si>
  <si>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</si>
  <si>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</si>
  <si>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</si>
  <si>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</si>
  <si>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</si>
  <si>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</si>
  <si>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</si>
  <si>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</si>
  <si>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</si>
  <si>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</si>
  <si>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</si>
  <si>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</si>
  <si>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</si>
  <si>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</si>
  <si>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</si>
  <si>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</si>
  <si>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</si>
  <si>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</si>
  <si>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</si>
  <si>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</si>
  <si>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</si>
  <si>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</si>
  <si>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</si>
  <si>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</si>
  <si>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</si>
  <si>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</si>
  <si>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</si>
  <si>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</si>
  <si>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</si>
  <si>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</si>
  <si>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 xml:space="preserve">Плата за размещение твердых коммунальных отходов
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</si>
  <si>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</si>
  <si>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</si>
  <si>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</si>
  <si>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</si>
  <si>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</si>
  <si>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</si>
  <si>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</si>
  <si>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</si>
  <si>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 000 1130200000 0000 130</t>
  </si>
  <si>
    <t xml:space="preserve">  Доходы от компенсации затрат государства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</si>
  <si>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</si>
  <si>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</si>
  <si>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</si>
  <si>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</si>
  <si>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</si>
  <si>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</si>
  <si>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</si>
  <si>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</si>
  <si>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</si>
  <si>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</si>
  <si>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</si>
  <si>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</si>
  <si>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</si>
  <si>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</si>
  <si>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</si>
  <si>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</si>
  <si>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</si>
  <si>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</si>
  <si>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</si>
  <si>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</si>
  <si>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</si>
  <si>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</si>
  <si>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</si>
  <si>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</si>
  <si>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</si>
  <si>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</si>
  <si>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</si>
  <si>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</si>
  <si>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</si>
  <si>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</si>
  <si>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</si>
  <si>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</si>
  <si>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 xml:space="preserve"> 000 1160100001 0000 140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</si>
  <si>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</si>
  <si>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</si>
  <si>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</si>
  <si>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</si>
  <si>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</si>
  <si>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</si>
  <si>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</si>
  <si>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000 1160114201 0000 140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</si>
  <si>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</si>
  <si>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</si>
  <si>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</si>
  <si>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</si>
  <si>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</si>
  <si>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</si>
  <si>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</si>
  <si>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</si>
  <si>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</si>
  <si>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</si>
  <si>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</si>
  <si>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000 1161000000 0000 140</t>
  </si>
  <si>
    <t xml:space="preserve">  Платежи в целях возмещения причиненного ущерба (убытков)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</si>
  <si>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</si>
  <si>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</si>
  <si>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</si>
  <si>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</si>
  <si>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000 1161012901 0000 140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</si>
  <si>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</si>
  <si>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000 1161100001 0000 140</t>
  </si>
  <si>
    <t xml:space="preserve">  Платежи, уплачиваемые в целях возмещения вреда</t>
  </si>
  <si>
    <t>000 1161105001 0000 140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</si>
  <si>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</si>
  <si>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</si>
  <si>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</si>
  <si>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</si>
  <si>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</si>
  <si>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</si>
  <si>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</si>
  <si>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</si>
  <si>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</si>
  <si>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</si>
  <si>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</si>
  <si>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</si>
  <si>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</si>
  <si>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</si>
  <si>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</si>
  <si>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</si>
  <si>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</si>
  <si>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</si>
  <si>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</si>
  <si>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</si>
  <si>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</si>
  <si>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</si>
  <si>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</si>
  <si>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</si>
  <si>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</si>
  <si>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</si>
  <si>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</si>
  <si>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</si>
  <si>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</si>
  <si>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</si>
  <si>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</si>
  <si>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</si>
  <si>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</si>
  <si>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</si>
  <si>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</si>
  <si>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</si>
  <si>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</si>
  <si>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</si>
  <si>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</si>
  <si>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</si>
  <si>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</si>
  <si>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000 2 02 15001 05 0000 150</t>
  </si>
  <si>
    <t>Дотации бюджетам муниципальных районов на выравнивание бюджетной обеспеченности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</si>
  <si>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</si>
  <si>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</si>
  <si>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</si>
  <si>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</si>
  <si>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</si>
  <si>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</si>
  <si>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</si>
  <si>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</si>
  <si>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</si>
  <si>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</si>
  <si>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000 2 02 25097 00 0000150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</si>
  <si>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</si>
  <si>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</si>
  <si>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</si>
  <si>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000 2 02 25169 00 0000150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</si>
  <si>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</si>
  <si>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000 2 02 25169 05 0000150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</si>
  <si>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</si>
  <si>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000 2 02 25304 00 0000150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</si>
  <si>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</si>
  <si>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</si>
  <si>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</si>
  <si>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000 2 02 25519 00 0000150</t>
  </si>
  <si>
    <t>Субсидия бюджетам на поддержку отрасли культуры</t>
  </si>
  <si>
    <t>000 2 02 25519 05 0000150</t>
  </si>
  <si>
    <t>Субсидия бюджетам муниципальных районов на поддержку отрасли культуры</t>
  </si>
  <si>
    <t>000 2 02 25497 00 0000150</t>
  </si>
  <si>
    <t xml:space="preserve">Субсидии бюджетам на реализацию мероприятий по обеспечению жильем молодых семей
</t>
  </si>
  <si>
    <t>000 2 02 25497 05 0000150</t>
  </si>
  <si>
    <t xml:space="preserve">Субсидии бюджетам муниципальных районов на реализацию мероприятий по обеспечению жильем молодых семей
</t>
  </si>
  <si>
    <t>000 2 02 25520 05 0000 150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</si>
  <si>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</si>
  <si>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
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</si>
  <si>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</si>
  <si>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</si>
  <si>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</si>
  <si>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</si>
  <si>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</si>
  <si>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</si>
  <si>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</si>
  <si>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</si>
  <si>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</si>
  <si>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*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</si>
  <si>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*субсидии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</si>
  <si>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*субсидии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</si>
  <si>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*субсидии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</si>
  <si>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* субсидии бюджетам муниципальных муниципальных образований Ивановской области 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</si>
  <si>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*субсидии бюджетам муниципальных образований наИвановской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</si>
  <si>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</si>
  <si>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* субсидии бюджетам городских округов, муниципальных районов и городских округов Ивановской области на софинансирование расходных обязательст органов местного самоуправления по организации питания обучающихся 1-4 классов муниципальных общеобразовательных организаций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</si>
  <si>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</si>
  <si>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</si>
  <si>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</si>
  <si>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</si>
  <si>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</si>
  <si>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</si>
  <si>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</si>
  <si>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</si>
  <si>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</si>
  <si>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</si>
  <si>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</si>
  <si>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</si>
  <si>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в области обращения с животными  в части организации  мероприятий при осуществлении деятельности по обращению с животными без владельцев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</si>
  <si>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</si>
  <si>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</si>
  <si>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</si>
  <si>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</si>
  <si>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</si>
  <si>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</si>
  <si>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</si>
  <si>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</si>
  <si>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000 2 02 39999 00 0000 150</t>
  </si>
  <si>
    <t>Прочие субвенции</t>
  </si>
  <si>
    <t>000 2 02 39999 05 0000 150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</si>
  <si>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</si>
  <si>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</si>
  <si>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</si>
  <si>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000   2 02 40000 00 0000 150</t>
  </si>
  <si>
    <t>Иные межбюджетные трансферты</t>
  </si>
  <si>
    <t>000   2 02 40014 00 0000 150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</si>
  <si>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</si>
  <si>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</si>
  <si>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</si>
  <si>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000 2 02 45303 00 0000 150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</si>
  <si>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</si>
  <si>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</si>
  <si>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</si>
  <si>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</si>
  <si>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</si>
  <si>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</si>
  <si>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</si>
  <si>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 xml:space="preserve"> 000 2180000000 0000 000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</si>
  <si>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</si>
  <si>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000 2180000000 0000 150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</si>
  <si>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</si>
  <si>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</si>
  <si>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</si>
  <si>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000 2186001005 0000 150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</si>
  <si>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</si>
  <si>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</si>
  <si>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</si>
  <si>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</si>
  <si>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</si>
  <si>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</si>
  <si>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2. Расходы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</si>
  <si>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</si>
  <si>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</si>
  <si>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</si>
  <si>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</si>
  <si>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</si>
  <si>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</si>
  <si>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</si>
  <si>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</si>
  <si>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</si>
  <si>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</si>
  <si>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</si>
  <si>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</si>
  <si>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</si>
  <si>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</si>
  <si>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</si>
  <si>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</si>
  <si>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</si>
  <si>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</si>
  <si>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</si>
  <si>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</si>
  <si>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</si>
  <si>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</si>
  <si>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</si>
  <si>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</si>
  <si>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</si>
  <si>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</si>
  <si>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</si>
  <si>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</si>
  <si>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</si>
  <si>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</si>
  <si>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</si>
  <si>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</si>
  <si>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</si>
  <si>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</si>
  <si>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</si>
  <si>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</si>
  <si>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</si>
  <si>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</si>
  <si>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</si>
  <si>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</si>
  <si>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</si>
  <si>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</si>
  <si>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</si>
  <si>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</si>
  <si>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</si>
  <si>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</si>
  <si>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</si>
  <si>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</si>
  <si>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</si>
  <si>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</si>
  <si>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</si>
  <si>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</si>
  <si>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</si>
  <si>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</si>
  <si>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</si>
  <si>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</si>
  <si>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</si>
  <si>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</si>
  <si>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</si>
  <si>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</si>
  <si>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</si>
  <si>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</si>
  <si>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</si>
  <si>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</si>
  <si>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</si>
  <si>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Результат исполнения бюджета (дефицит / профицит)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</si>
  <si>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</si>
  <si>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</si>
  <si>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</si>
  <si>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</si>
  <si>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*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в 2020 году</t>
  </si>
  <si>
    <t>00011601193010000140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</si>
  <si>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</si>
  <si>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</si>
  <si>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</si>
  <si>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по состоянию на 01.01.2021 г.</t>
  </si>
  <si>
    <t>000 2 02 20077 05 0000 150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</si>
  <si>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</si>
  <si>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</si>
  <si>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</si>
  <si>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* 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</si>
  <si>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</si>
  <si>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000   2 02 45550 05 0000 150</t>
  </si>
  <si>
    <t>111   2 02 45550 05 0000 150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</si>
</sst>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_-* #,##0.00&quot;р.&quot;_-;\-* #,##0.00&quot;р.&quot;_-;_-* \-??&quot;р.&quot;_-;_-@_-"/>
    <numFmt numFmtId="166" formatCode="#,##0.0"/>
    <numFmt numFmtId="167" formatCode="0.0"/>
  </numFmts>
  <fonts count="66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>
      <alignment horizontal="center"/>
      <protection/>
    </xf>
    <xf numFmtId="4" fontId="3" fillId="0" borderId="1">
      <alignment horizontal="right"/>
      <protection/>
    </xf>
    <xf numFmtId="4" fontId="3" fillId="0" borderId="1">
      <alignment horizontal="right"/>
      <protection/>
    </xf>
    <xf numFmtId="4" fontId="3" fillId="0" borderId="1">
      <alignment horizontal="right"/>
      <protection/>
    </xf>
    <xf numFmtId="4" fontId="3" fillId="0" borderId="1">
      <alignment horizontal="right"/>
      <protection/>
    </xf>
    <xf numFmtId="49" fontId="3" fillId="0" borderId="2">
      <alignment horizontal="center" wrapText="1"/>
      <protection/>
    </xf>
    <xf numFmtId="4" fontId="3" fillId="0" borderId="2">
      <alignment horizontal="right"/>
      <protection/>
    </xf>
    <xf numFmtId="4" fontId="3" fillId="0" borderId="2">
      <alignment horizontal="right"/>
      <protection/>
    </xf>
    <xf numFmtId="4" fontId="3" fillId="0" borderId="2">
      <alignment horizontal="right"/>
      <protection/>
    </xf>
    <xf numFmtId="4" fontId="3" fillId="0" borderId="2">
      <alignment horizontal="right"/>
      <protection/>
    </xf>
    <xf numFmtId="49" fontId="3" fillId="0" borderId="3">
      <alignment horizontal="center" wrapText="1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1">
      <alignment horizontal="center"/>
      <protection/>
    </xf>
    <xf numFmtId="0" fontId="3" fillId="0" borderId="4">
      <alignment horizontal="left" wrapText="1"/>
      <protection/>
    </xf>
    <xf numFmtId="0" fontId="3" fillId="0" borderId="4">
      <alignment horizontal="left" wrapText="1"/>
      <protection/>
    </xf>
    <xf numFmtId="0" fontId="3" fillId="0" borderId="4">
      <alignment horizontal="left" wrapText="1"/>
      <protection/>
    </xf>
    <xf numFmtId="0" fontId="3" fillId="0" borderId="4">
      <alignment horizontal="left" wrapText="1"/>
      <protection/>
    </xf>
    <xf numFmtId="49" fontId="3" fillId="0" borderId="5">
      <alignment/>
      <protection/>
    </xf>
    <xf numFmtId="0" fontId="3" fillId="0" borderId="6">
      <alignment horizontal="left" wrapText="1" indent="1"/>
      <protection/>
    </xf>
    <xf numFmtId="0" fontId="3" fillId="0" borderId="6">
      <alignment horizontal="left" wrapText="1" indent="1"/>
      <protection/>
    </xf>
    <xf numFmtId="0" fontId="3" fillId="0" borderId="6">
      <alignment horizontal="left" wrapText="1" indent="1"/>
      <protection/>
    </xf>
    <xf numFmtId="0" fontId="3" fillId="0" borderId="6">
      <alignment horizontal="left" wrapText="1" indent="1"/>
      <protection/>
    </xf>
    <xf numFmtId="4" fontId="3" fillId="0" borderId="1">
      <alignment horizontal="right"/>
      <protection/>
    </xf>
    <xf numFmtId="0" fontId="4" fillId="0" borderId="7">
      <alignment horizontal="left" wrapText="1"/>
      <protection/>
    </xf>
    <xf numFmtId="0" fontId="4" fillId="0" borderId="7">
      <alignment horizontal="left" wrapText="1"/>
      <protection/>
    </xf>
    <xf numFmtId="0" fontId="4" fillId="0" borderId="7">
      <alignment horizontal="left" wrapText="1"/>
      <protection/>
    </xf>
    <xf numFmtId="0" fontId="4" fillId="0" borderId="7">
      <alignment horizontal="left" wrapText="1"/>
      <protection/>
    </xf>
    <xf numFmtId="4" fontId="3" fillId="0" borderId="2">
      <alignment horizontal="right"/>
      <protection/>
    </xf>
    <xf numFmtId="0" fontId="3" fillId="20" borderId="0">
      <alignment/>
      <protection/>
    </xf>
    <xf numFmtId="0" fontId="3" fillId="20" borderId="0">
      <alignment/>
      <protection/>
    </xf>
    <xf numFmtId="0" fontId="3" fillId="20" borderId="0">
      <alignment/>
      <protection/>
    </xf>
    <xf numFmtId="0" fontId="3" fillId="20" borderId="0">
      <alignment/>
      <protection/>
    </xf>
    <xf numFmtId="49" fontId="3" fillId="0" borderId="0">
      <alignment horizontal="right"/>
      <protection/>
    </xf>
    <xf numFmtId="0" fontId="3" fillId="0" borderId="5">
      <alignment/>
      <protection/>
    </xf>
    <xf numFmtId="0" fontId="3" fillId="0" borderId="5">
      <alignment/>
      <protection/>
    </xf>
    <xf numFmtId="0" fontId="3" fillId="0" borderId="5">
      <alignment/>
      <protection/>
    </xf>
    <xf numFmtId="0" fontId="3" fillId="0" borderId="5">
      <alignment/>
      <protection/>
    </xf>
    <xf numFmtId="4" fontId="3" fillId="0" borderId="8">
      <alignment horizontal="right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49" fontId="3" fillId="0" borderId="7">
      <alignment horizontal="center"/>
      <protection/>
    </xf>
    <xf numFmtId="0" fontId="2" fillId="0" borderId="5">
      <alignment/>
      <protection/>
    </xf>
    <xf numFmtId="0" fontId="2" fillId="0" borderId="5">
      <alignment/>
      <protection/>
    </xf>
    <xf numFmtId="0" fontId="2" fillId="0" borderId="5">
      <alignment/>
      <protection/>
    </xf>
    <xf numFmtId="0" fontId="2" fillId="0" borderId="5">
      <alignment/>
      <protection/>
    </xf>
    <xf numFmtId="4" fontId="3" fillId="0" borderId="9">
      <alignment horizontal="right"/>
      <protection/>
    </xf>
    <xf numFmtId="4" fontId="3" fillId="0" borderId="8">
      <alignment horizontal="right"/>
      <protection/>
    </xf>
    <xf numFmtId="4" fontId="3" fillId="0" borderId="8">
      <alignment horizontal="right"/>
      <protection/>
    </xf>
    <xf numFmtId="4" fontId="3" fillId="0" borderId="8">
      <alignment horizontal="right"/>
      <protection/>
    </xf>
    <xf numFmtId="4" fontId="3" fillId="0" borderId="8">
      <alignment horizontal="right"/>
      <protection/>
    </xf>
    <xf numFmtId="0" fontId="3" fillId="0" borderId="10">
      <alignment horizontal="left" wrapText="1"/>
      <protection/>
    </xf>
    <xf numFmtId="49" fontId="3" fillId="0" borderId="7">
      <alignment horizontal="center"/>
      <protection/>
    </xf>
    <xf numFmtId="49" fontId="3" fillId="0" borderId="7">
      <alignment horizontal="center"/>
      <protection/>
    </xf>
    <xf numFmtId="49" fontId="3" fillId="0" borderId="7">
      <alignment horizontal="center"/>
      <protection/>
    </xf>
    <xf numFmtId="49" fontId="3" fillId="0" borderId="7">
      <alignment horizontal="center"/>
      <protection/>
    </xf>
    <xf numFmtId="0" fontId="4" fillId="0" borderId="11">
      <alignment horizontal="left" wrapText="1"/>
      <protection/>
    </xf>
    <xf numFmtId="4" fontId="3" fillId="0" borderId="9">
      <alignment horizontal="right"/>
      <protection/>
    </xf>
    <xf numFmtId="4" fontId="3" fillId="0" borderId="9">
      <alignment horizontal="right"/>
      <protection/>
    </xf>
    <xf numFmtId="4" fontId="3" fillId="0" borderId="9">
      <alignment horizontal="right"/>
      <protection/>
    </xf>
    <xf numFmtId="4" fontId="3" fillId="0" borderId="9">
      <alignment horizontal="right"/>
      <protection/>
    </xf>
    <xf numFmtId="0" fontId="3" fillId="0" borderId="12">
      <alignment horizontal="left" wrapText="1" inden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2" fillId="0" borderId="13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3" fillId="0" borderId="5">
      <alignment/>
      <protection/>
    </xf>
    <xf numFmtId="0" fontId="3" fillId="0" borderId="14">
      <alignment horizontal="left" wrapText="1"/>
      <protection/>
    </xf>
    <xf numFmtId="0" fontId="3" fillId="0" borderId="14">
      <alignment horizontal="left" wrapText="1"/>
      <protection/>
    </xf>
    <xf numFmtId="0" fontId="3" fillId="0" borderId="14">
      <alignment horizontal="left" wrapText="1"/>
      <protection/>
    </xf>
    <xf numFmtId="0" fontId="3" fillId="0" borderId="14">
      <alignment horizontal="left" wrapText="1"/>
      <protection/>
    </xf>
    <xf numFmtId="0" fontId="2" fillId="0" borderId="5">
      <alignment/>
      <protection/>
    </xf>
    <xf numFmtId="0" fontId="3" fillId="0" borderId="15">
      <alignment horizontal="left" wrapText="1" indent="1"/>
      <protection/>
    </xf>
    <xf numFmtId="0" fontId="3" fillId="0" borderId="15">
      <alignment horizontal="left" wrapText="1" indent="1"/>
      <protection/>
    </xf>
    <xf numFmtId="0" fontId="3" fillId="0" borderId="15">
      <alignment horizontal="left" wrapText="1" indent="1"/>
      <protection/>
    </xf>
    <xf numFmtId="0" fontId="3" fillId="0" borderId="15">
      <alignment horizontal="left" wrapText="1" indent="1"/>
      <protection/>
    </xf>
    <xf numFmtId="0" fontId="4" fillId="0" borderId="0">
      <alignment horizontal="center"/>
      <protection/>
    </xf>
    <xf numFmtId="0" fontId="3" fillId="0" borderId="14">
      <alignment horizontal="left" wrapText="1" indent="2"/>
      <protection/>
    </xf>
    <xf numFmtId="0" fontId="3" fillId="0" borderId="14">
      <alignment horizontal="left" wrapText="1" indent="2"/>
      <protection/>
    </xf>
    <xf numFmtId="0" fontId="3" fillId="0" borderId="14">
      <alignment horizontal="left" wrapText="1" indent="2"/>
      <protection/>
    </xf>
    <xf numFmtId="0" fontId="3" fillId="0" borderId="14">
      <alignment horizontal="left" wrapText="1" indent="2"/>
      <protection/>
    </xf>
    <xf numFmtId="0" fontId="4" fillId="0" borderId="5">
      <alignment/>
      <protection/>
    </xf>
    <xf numFmtId="0" fontId="3" fillId="0" borderId="4">
      <alignment horizontal="left" wrapText="1" indent="2"/>
      <protection/>
    </xf>
    <xf numFmtId="0" fontId="3" fillId="0" borderId="4">
      <alignment horizontal="left" wrapText="1" indent="2"/>
      <protection/>
    </xf>
    <xf numFmtId="0" fontId="3" fillId="0" borderId="4">
      <alignment horizontal="left" wrapText="1" indent="2"/>
      <protection/>
    </xf>
    <xf numFmtId="0" fontId="3" fillId="0" borderId="4">
      <alignment horizontal="left" wrapText="1" indent="2"/>
      <protection/>
    </xf>
    <xf numFmtId="0" fontId="3" fillId="0" borderId="14">
      <alignment horizontal="left"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3" fillId="0" borderId="15">
      <alignment horizontal="left" wrapText="1" indent="1"/>
      <protection/>
    </xf>
    <xf numFmtId="49" fontId="3" fillId="0" borderId="5">
      <alignment horizontal="left"/>
      <protection/>
    </xf>
    <xf numFmtId="49" fontId="3" fillId="0" borderId="5">
      <alignment horizontal="left"/>
      <protection/>
    </xf>
    <xf numFmtId="49" fontId="3" fillId="0" borderId="5">
      <alignment horizontal="left"/>
      <protection/>
    </xf>
    <xf numFmtId="49" fontId="3" fillId="0" borderId="5">
      <alignment horizontal="left"/>
      <protection/>
    </xf>
    <xf numFmtId="0" fontId="3" fillId="0" borderId="14">
      <alignment horizontal="left" wrapText="1" indent="1"/>
      <protection/>
    </xf>
    <xf numFmtId="49" fontId="3" fillId="0" borderId="16">
      <alignment horizontal="center" wrapText="1"/>
      <protection/>
    </xf>
    <xf numFmtId="49" fontId="3" fillId="0" borderId="16">
      <alignment horizontal="center" wrapText="1"/>
      <protection/>
    </xf>
    <xf numFmtId="49" fontId="3" fillId="0" borderId="16">
      <alignment horizontal="center" wrapText="1"/>
      <protection/>
    </xf>
    <xf numFmtId="49" fontId="3" fillId="0" borderId="16">
      <alignment horizontal="center" wrapText="1"/>
      <protection/>
    </xf>
    <xf numFmtId="0" fontId="2" fillId="21" borderId="17">
      <alignment/>
      <protection/>
    </xf>
    <xf numFmtId="49" fontId="3" fillId="0" borderId="16">
      <alignment horizontal="left" wrapText="1"/>
      <protection/>
    </xf>
    <xf numFmtId="49" fontId="3" fillId="0" borderId="16">
      <alignment horizontal="left" wrapText="1"/>
      <protection/>
    </xf>
    <xf numFmtId="49" fontId="3" fillId="0" borderId="16">
      <alignment horizontal="left" wrapText="1"/>
      <protection/>
    </xf>
    <xf numFmtId="49" fontId="3" fillId="0" borderId="16">
      <alignment horizontal="left" wrapText="1"/>
      <protection/>
    </xf>
    <xf numFmtId="0" fontId="3" fillId="0" borderId="4">
      <alignment horizontal="left" wrapText="1" indent="1"/>
      <protection/>
    </xf>
    <xf numFmtId="49" fontId="3" fillId="0" borderId="16">
      <alignment horizontal="center" shrinkToFit="1"/>
      <protection/>
    </xf>
    <xf numFmtId="49" fontId="3" fillId="0" borderId="16">
      <alignment horizontal="center" shrinkToFit="1"/>
      <protection/>
    </xf>
    <xf numFmtId="49" fontId="3" fillId="0" borderId="16">
      <alignment horizontal="center" shrinkToFit="1"/>
      <protection/>
    </xf>
    <xf numFmtId="49" fontId="3" fillId="0" borderId="16">
      <alignment horizontal="center" shrinkToFit="1"/>
      <protection/>
    </xf>
    <xf numFmtId="0" fontId="3" fillId="0" borderId="0">
      <alignment horizontal="center" wrapText="1"/>
      <protection/>
    </xf>
    <xf numFmtId="49" fontId="3" fillId="0" borderId="1">
      <alignment horizontal="center" shrinkToFit="1"/>
      <protection/>
    </xf>
    <xf numFmtId="49" fontId="3" fillId="0" borderId="1">
      <alignment horizontal="center" shrinkToFit="1"/>
      <protection/>
    </xf>
    <xf numFmtId="49" fontId="3" fillId="0" borderId="1">
      <alignment horizontal="center" shrinkToFit="1"/>
      <protection/>
    </xf>
    <xf numFmtId="49" fontId="3" fillId="0" borderId="1">
      <alignment horizontal="center" shrinkToFit="1"/>
      <protection/>
    </xf>
    <xf numFmtId="49" fontId="3" fillId="0" borderId="5">
      <alignment horizontal="left"/>
      <protection/>
    </xf>
    <xf numFmtId="0" fontId="3" fillId="0" borderId="6">
      <alignment horizontal="left" wrapText="1"/>
      <protection/>
    </xf>
    <xf numFmtId="0" fontId="3" fillId="0" borderId="6">
      <alignment horizontal="left" wrapText="1"/>
      <protection/>
    </xf>
    <xf numFmtId="0" fontId="3" fillId="0" borderId="6">
      <alignment horizontal="left" wrapText="1"/>
      <protection/>
    </xf>
    <xf numFmtId="0" fontId="3" fillId="0" borderId="6">
      <alignment horizontal="left" wrapText="1"/>
      <protection/>
    </xf>
    <xf numFmtId="49" fontId="3" fillId="0" borderId="16">
      <alignment horizontal="center" wrapText="1"/>
      <protection/>
    </xf>
    <xf numFmtId="0" fontId="3" fillId="0" borderId="4">
      <alignment horizontal="left" wrapText="1" indent="1"/>
      <protection/>
    </xf>
    <xf numFmtId="0" fontId="3" fillId="0" borderId="4">
      <alignment horizontal="left" wrapText="1" indent="1"/>
      <protection/>
    </xf>
    <xf numFmtId="0" fontId="3" fillId="0" borderId="4">
      <alignment horizontal="left" wrapText="1" indent="1"/>
      <protection/>
    </xf>
    <xf numFmtId="0" fontId="3" fillId="0" borderId="4">
      <alignment horizontal="left" wrapText="1" indent="1"/>
      <protection/>
    </xf>
    <xf numFmtId="49" fontId="3" fillId="0" borderId="16">
      <alignment horizontal="center" shrinkToFit="1"/>
      <protection/>
    </xf>
    <xf numFmtId="0" fontId="3" fillId="0" borderId="6">
      <alignment horizontal="left" wrapText="1" indent="2"/>
      <protection/>
    </xf>
    <xf numFmtId="0" fontId="3" fillId="0" borderId="6">
      <alignment horizontal="left" wrapText="1" indent="2"/>
      <protection/>
    </xf>
    <xf numFmtId="0" fontId="3" fillId="0" borderId="6">
      <alignment horizontal="left" wrapText="1" indent="2"/>
      <protection/>
    </xf>
    <xf numFmtId="0" fontId="3" fillId="0" borderId="6">
      <alignment horizontal="left" wrapText="1" indent="2"/>
      <protection/>
    </xf>
    <xf numFmtId="49" fontId="3" fillId="0" borderId="1">
      <alignment horizontal="center" shrinkToFit="1"/>
      <protection/>
    </xf>
    <xf numFmtId="0" fontId="2" fillId="0" borderId="18">
      <alignment/>
      <protection/>
    </xf>
    <xf numFmtId="0" fontId="2" fillId="0" borderId="18">
      <alignment/>
      <protection/>
    </xf>
    <xf numFmtId="0" fontId="2" fillId="0" borderId="18">
      <alignment/>
      <protection/>
    </xf>
    <xf numFmtId="0" fontId="2" fillId="0" borderId="18">
      <alignment/>
      <protection/>
    </xf>
    <xf numFmtId="0" fontId="3" fillId="0" borderId="19">
      <alignment horizontal="left" wrapText="1"/>
      <protection/>
    </xf>
    <xf numFmtId="0" fontId="2" fillId="0" borderId="13">
      <alignment/>
      <protection/>
    </xf>
    <xf numFmtId="0" fontId="2" fillId="0" borderId="13">
      <alignment/>
      <protection/>
    </xf>
    <xf numFmtId="0" fontId="2" fillId="0" borderId="13">
      <alignment/>
      <protection/>
    </xf>
    <xf numFmtId="0" fontId="2" fillId="0" borderId="13">
      <alignment/>
      <protection/>
    </xf>
    <xf numFmtId="0" fontId="3" fillId="0" borderId="10">
      <alignment horizontal="left" wrapText="1" indent="1"/>
      <protection/>
    </xf>
    <xf numFmtId="49" fontId="3" fillId="0" borderId="8">
      <alignment horizontal="center"/>
      <protection/>
    </xf>
    <xf numFmtId="49" fontId="3" fillId="0" borderId="8">
      <alignment horizontal="center"/>
      <protection/>
    </xf>
    <xf numFmtId="49" fontId="3" fillId="0" borderId="8">
      <alignment horizontal="center"/>
      <protection/>
    </xf>
    <xf numFmtId="49" fontId="3" fillId="0" borderId="8">
      <alignment horizontal="center"/>
      <protection/>
    </xf>
    <xf numFmtId="0" fontId="3" fillId="0" borderId="19">
      <alignment horizontal="left" wrapText="1" indent="1"/>
      <protection/>
    </xf>
    <xf numFmtId="0" fontId="4" fillId="0" borderId="20">
      <alignment horizontal="center" vertical="center" textRotation="90" wrapText="1"/>
      <protection/>
    </xf>
    <xf numFmtId="0" fontId="4" fillId="0" borderId="20">
      <alignment horizontal="center" vertical="center" textRotation="90" wrapText="1"/>
      <protection/>
    </xf>
    <xf numFmtId="0" fontId="4" fillId="0" borderId="20">
      <alignment horizontal="center" vertical="center" textRotation="90" wrapText="1"/>
      <protection/>
    </xf>
    <xf numFmtId="0" fontId="4" fillId="0" borderId="20">
      <alignment horizontal="center" vertical="center" textRotation="90" wrapText="1"/>
      <protection/>
    </xf>
    <xf numFmtId="0" fontId="3" fillId="0" borderId="10">
      <alignment horizontal="left" wrapText="1" indent="1"/>
      <protection/>
    </xf>
    <xf numFmtId="0" fontId="4" fillId="0" borderId="13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2" fillId="0" borderId="21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22">
      <alignment/>
      <protection/>
    </xf>
    <xf numFmtId="0" fontId="4" fillId="0" borderId="0">
      <alignment horizontal="center" vertical="center" textRotation="90" wrapText="1"/>
      <protection/>
    </xf>
    <xf numFmtId="0" fontId="4" fillId="0" borderId="0">
      <alignment horizontal="center" vertical="center" textRotation="90" wrapText="1"/>
      <protection/>
    </xf>
    <xf numFmtId="0" fontId="4" fillId="0" borderId="0">
      <alignment horizontal="center" vertical="center" textRotation="90" wrapText="1"/>
      <protection/>
    </xf>
    <xf numFmtId="0" fontId="4" fillId="0" borderId="0">
      <alignment horizontal="center" vertical="center" textRotation="90" wrapText="1"/>
      <protection/>
    </xf>
    <xf numFmtId="0" fontId="4" fillId="0" borderId="20">
      <alignment horizontal="center" vertical="center" textRotation="90" wrapText="1"/>
      <protection/>
    </xf>
    <xf numFmtId="0" fontId="4" fillId="0" borderId="23">
      <alignment horizontal="center" vertical="center" textRotation="90" wrapText="1"/>
      <protection/>
    </xf>
    <xf numFmtId="0" fontId="4" fillId="0" borderId="23">
      <alignment horizontal="center" vertical="center" textRotation="90" wrapText="1"/>
      <protection/>
    </xf>
    <xf numFmtId="0" fontId="4" fillId="0" borderId="23">
      <alignment horizontal="center" vertical="center" textRotation="90" wrapText="1"/>
      <protection/>
    </xf>
    <xf numFmtId="0" fontId="4" fillId="0" borderId="23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0">
      <alignment horizontal="center" vertical="center" textRotation="90"/>
      <protection/>
    </xf>
    <xf numFmtId="0" fontId="4" fillId="0" borderId="0">
      <alignment horizontal="center" vertical="center" textRotation="90"/>
      <protection/>
    </xf>
    <xf numFmtId="0" fontId="4" fillId="0" borderId="0">
      <alignment horizontal="center" vertical="center" textRotation="90"/>
      <protection/>
    </xf>
    <xf numFmtId="0" fontId="3" fillId="0" borderId="0">
      <alignment vertical="center"/>
      <protection/>
    </xf>
    <xf numFmtId="0" fontId="4" fillId="0" borderId="23">
      <alignment horizontal="center" vertical="center" textRotation="90"/>
      <protection/>
    </xf>
    <xf numFmtId="0" fontId="4" fillId="0" borderId="23">
      <alignment horizontal="center" vertical="center" textRotation="90"/>
      <protection/>
    </xf>
    <xf numFmtId="0" fontId="4" fillId="0" borderId="23">
      <alignment horizontal="center" vertical="center" textRotation="90"/>
      <protection/>
    </xf>
    <xf numFmtId="0" fontId="4" fillId="0" borderId="23">
      <alignment horizontal="center" vertical="center" textRotation="90"/>
      <protection/>
    </xf>
    <xf numFmtId="0" fontId="4" fillId="0" borderId="5">
      <alignment horizontal="center" vertical="center" textRotation="90" wrapText="1"/>
      <protection/>
    </xf>
    <xf numFmtId="0" fontId="4" fillId="0" borderId="24">
      <alignment horizontal="center" vertical="center" textRotation="90"/>
      <protection/>
    </xf>
    <xf numFmtId="0" fontId="4" fillId="0" borderId="24">
      <alignment horizontal="center" vertical="center" textRotation="90"/>
      <protection/>
    </xf>
    <xf numFmtId="0" fontId="4" fillId="0" borderId="24">
      <alignment horizontal="center" vertical="center" textRotation="90"/>
      <protection/>
    </xf>
    <xf numFmtId="0" fontId="4" fillId="0" borderId="24">
      <alignment horizontal="center" vertical="center" textRotation="90"/>
      <protection/>
    </xf>
    <xf numFmtId="0" fontId="4" fillId="0" borderId="13">
      <alignment horizontal="center" vertical="center" textRotation="90"/>
      <protection/>
    </xf>
    <xf numFmtId="0" fontId="5" fillId="0" borderId="5">
      <alignment wrapText="1"/>
      <protection/>
    </xf>
    <xf numFmtId="0" fontId="5" fillId="0" borderId="5">
      <alignment wrapText="1"/>
      <protection/>
    </xf>
    <xf numFmtId="0" fontId="5" fillId="0" borderId="5">
      <alignment wrapText="1"/>
      <protection/>
    </xf>
    <xf numFmtId="0" fontId="5" fillId="0" borderId="5">
      <alignment wrapText="1"/>
      <protection/>
    </xf>
    <xf numFmtId="0" fontId="4" fillId="0" borderId="5">
      <alignment horizontal="center" vertical="center" textRotation="90"/>
      <protection/>
    </xf>
    <xf numFmtId="0" fontId="5" fillId="0" borderId="24">
      <alignment wrapText="1"/>
      <protection/>
    </xf>
    <xf numFmtId="0" fontId="5" fillId="0" borderId="24">
      <alignment wrapText="1"/>
      <protection/>
    </xf>
    <xf numFmtId="0" fontId="5" fillId="0" borderId="24">
      <alignment wrapText="1"/>
      <protection/>
    </xf>
    <xf numFmtId="0" fontId="5" fillId="0" borderId="24">
      <alignment wrapText="1"/>
      <protection/>
    </xf>
    <xf numFmtId="0" fontId="4" fillId="0" borderId="20">
      <alignment horizontal="center" vertical="center" textRotation="90"/>
      <protection/>
    </xf>
    <xf numFmtId="0" fontId="5" fillId="0" borderId="13">
      <alignment wrapText="1"/>
      <protection/>
    </xf>
    <xf numFmtId="0" fontId="5" fillId="0" borderId="13">
      <alignment wrapText="1"/>
      <protection/>
    </xf>
    <xf numFmtId="0" fontId="5" fillId="0" borderId="13">
      <alignment wrapText="1"/>
      <protection/>
    </xf>
    <xf numFmtId="0" fontId="5" fillId="0" borderId="13">
      <alignment wrapText="1"/>
      <protection/>
    </xf>
    <xf numFmtId="0" fontId="4" fillId="0" borderId="24">
      <alignment horizontal="center" vertical="center" textRotation="90"/>
      <protection/>
    </xf>
    <xf numFmtId="0" fontId="3" fillId="0" borderId="24">
      <alignment horizontal="center" vertical="top" wrapText="1"/>
      <protection/>
    </xf>
    <xf numFmtId="0" fontId="3" fillId="0" borderId="24">
      <alignment horizontal="center" vertical="top" wrapText="1"/>
      <protection/>
    </xf>
    <xf numFmtId="0" fontId="3" fillId="0" borderId="24">
      <alignment horizontal="center" vertical="top" wrapText="1"/>
      <protection/>
    </xf>
    <xf numFmtId="0" fontId="3" fillId="0" borderId="24">
      <alignment horizontal="center" vertical="top" wrapText="1"/>
      <protection/>
    </xf>
    <xf numFmtId="0" fontId="5" fillId="0" borderId="5">
      <alignment wrapText="1"/>
      <protection/>
    </xf>
    <xf numFmtId="0" fontId="4" fillId="0" borderId="25">
      <alignment/>
      <protection/>
    </xf>
    <xf numFmtId="0" fontId="4" fillId="0" borderId="25">
      <alignment/>
      <protection/>
    </xf>
    <xf numFmtId="0" fontId="4" fillId="0" borderId="25">
      <alignment/>
      <protection/>
    </xf>
    <xf numFmtId="0" fontId="4" fillId="0" borderId="25">
      <alignment/>
      <protection/>
    </xf>
    <xf numFmtId="0" fontId="5" fillId="0" borderId="24">
      <alignment wrapText="1"/>
      <protection/>
    </xf>
    <xf numFmtId="49" fontId="6" fillId="0" borderId="26">
      <alignment horizontal="left" vertical="center" wrapText="1"/>
      <protection/>
    </xf>
    <xf numFmtId="49" fontId="6" fillId="0" borderId="26">
      <alignment horizontal="left" vertical="center" wrapText="1"/>
      <protection/>
    </xf>
    <xf numFmtId="49" fontId="6" fillId="0" borderId="26">
      <alignment horizontal="left" vertical="center" wrapText="1"/>
      <protection/>
    </xf>
    <xf numFmtId="49" fontId="6" fillId="0" borderId="26">
      <alignment horizontal="left" vertical="center" wrapText="1"/>
      <protection/>
    </xf>
    <xf numFmtId="0" fontId="5" fillId="0" borderId="13">
      <alignment wrapText="1"/>
      <protection/>
    </xf>
    <xf numFmtId="49" fontId="3" fillId="0" borderId="6">
      <alignment horizontal="left" vertical="center" wrapText="1" indent="2"/>
      <protection/>
    </xf>
    <xf numFmtId="49" fontId="3" fillId="0" borderId="6">
      <alignment horizontal="left" vertical="center" wrapText="1" indent="2"/>
      <protection/>
    </xf>
    <xf numFmtId="49" fontId="3" fillId="0" borderId="6">
      <alignment horizontal="left" vertical="center" wrapText="1" indent="2"/>
      <protection/>
    </xf>
    <xf numFmtId="49" fontId="3" fillId="0" borderId="6">
      <alignment horizontal="left" vertical="center" wrapText="1" indent="2"/>
      <protection/>
    </xf>
    <xf numFmtId="0" fontId="3" fillId="0" borderId="24">
      <alignment horizontal="center" vertical="top" wrapText="1"/>
      <protection/>
    </xf>
    <xf numFmtId="49" fontId="3" fillId="0" borderId="4">
      <alignment horizontal="left" vertical="center" wrapText="1" indent="3"/>
      <protection/>
    </xf>
    <xf numFmtId="49" fontId="3" fillId="0" borderId="4">
      <alignment horizontal="left" vertical="center" wrapText="1" indent="3"/>
      <protection/>
    </xf>
    <xf numFmtId="49" fontId="3" fillId="0" borderId="4">
      <alignment horizontal="left" vertical="center" wrapText="1" indent="3"/>
      <protection/>
    </xf>
    <xf numFmtId="49" fontId="3" fillId="0" borderId="4">
      <alignment horizontal="left" vertical="center" wrapText="1" indent="3"/>
      <protection/>
    </xf>
    <xf numFmtId="0" fontId="4" fillId="0" borderId="25">
      <alignment/>
      <protection/>
    </xf>
    <xf numFmtId="49" fontId="3" fillId="0" borderId="26">
      <alignment horizontal="left" vertical="center" wrapText="1" indent="3"/>
      <protection/>
    </xf>
    <xf numFmtId="49" fontId="3" fillId="0" borderId="26">
      <alignment horizontal="left" vertical="center" wrapText="1" indent="3"/>
      <protection/>
    </xf>
    <xf numFmtId="49" fontId="3" fillId="0" borderId="26">
      <alignment horizontal="left" vertical="center" wrapText="1" indent="3"/>
      <protection/>
    </xf>
    <xf numFmtId="49" fontId="3" fillId="0" borderId="26">
      <alignment horizontal="left" vertical="center" wrapText="1" indent="3"/>
      <protection/>
    </xf>
    <xf numFmtId="49" fontId="6" fillId="0" borderId="26">
      <alignment horizontal="left" vertical="center" wrapText="1"/>
      <protection/>
    </xf>
    <xf numFmtId="49" fontId="3" fillId="0" borderId="27">
      <alignment horizontal="left" vertical="center" wrapText="1" indent="3"/>
      <protection/>
    </xf>
    <xf numFmtId="49" fontId="3" fillId="0" borderId="27">
      <alignment horizontal="left" vertical="center" wrapText="1" indent="3"/>
      <protection/>
    </xf>
    <xf numFmtId="49" fontId="3" fillId="0" borderId="27">
      <alignment horizontal="left" vertical="center" wrapText="1" indent="3"/>
      <protection/>
    </xf>
    <xf numFmtId="49" fontId="3" fillId="0" borderId="27">
      <alignment horizontal="left" vertical="center" wrapText="1" indent="3"/>
      <protection/>
    </xf>
    <xf numFmtId="49" fontId="3" fillId="0" borderId="6">
      <alignment horizontal="left" vertical="center" wrapText="1" indent="1"/>
      <protection/>
    </xf>
    <xf numFmtId="0" fontId="6" fillId="0" borderId="25">
      <alignment horizontal="left" vertical="center" wrapText="1"/>
      <protection/>
    </xf>
    <xf numFmtId="0" fontId="6" fillId="0" borderId="25">
      <alignment horizontal="left" vertical="center" wrapText="1"/>
      <protection/>
    </xf>
    <xf numFmtId="0" fontId="6" fillId="0" borderId="25">
      <alignment horizontal="left" vertical="center" wrapText="1"/>
      <protection/>
    </xf>
    <xf numFmtId="0" fontId="6" fillId="0" borderId="25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13">
      <alignment horizontal="left" vertical="center" wrapText="1" indent="3"/>
      <protection/>
    </xf>
    <xf numFmtId="49" fontId="3" fillId="0" borderId="13">
      <alignment horizontal="left" vertical="center" wrapText="1" indent="3"/>
      <protection/>
    </xf>
    <xf numFmtId="49" fontId="3" fillId="0" borderId="13">
      <alignment horizontal="left" vertical="center" wrapText="1" indent="3"/>
      <protection/>
    </xf>
    <xf numFmtId="49" fontId="3" fillId="0" borderId="13">
      <alignment horizontal="left" vertical="center" wrapText="1" indent="3"/>
      <protection/>
    </xf>
    <xf numFmtId="49" fontId="3" fillId="0" borderId="26">
      <alignment horizontal="left" vertical="center" wrapText="1" indent="2"/>
      <protection/>
    </xf>
    <xf numFmtId="49" fontId="3" fillId="0" borderId="0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27">
      <alignment horizontal="left" vertical="center" wrapText="1" indent="2"/>
      <protection/>
    </xf>
    <xf numFmtId="49" fontId="3" fillId="0" borderId="5">
      <alignment horizontal="left" vertical="center" wrapText="1" indent="3"/>
      <protection/>
    </xf>
    <xf numFmtId="49" fontId="3" fillId="0" borderId="5">
      <alignment horizontal="left" vertical="center" wrapText="1" indent="3"/>
      <protection/>
    </xf>
    <xf numFmtId="49" fontId="3" fillId="0" borderId="5">
      <alignment horizontal="left" vertical="center" wrapText="1" indent="3"/>
      <protection/>
    </xf>
    <xf numFmtId="49" fontId="3" fillId="0" borderId="5">
      <alignment horizontal="left" vertical="center" wrapText="1" indent="3"/>
      <protection/>
    </xf>
    <xf numFmtId="0" fontId="6" fillId="0" borderId="25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3" fillId="0" borderId="13">
      <alignment horizontal="left" vertical="center" wrapText="1" indent="2"/>
      <protection/>
    </xf>
    <xf numFmtId="0" fontId="3" fillId="0" borderId="26">
      <alignment horizontal="left" vertical="center" wrapText="1"/>
      <protection/>
    </xf>
    <xf numFmtId="0" fontId="3" fillId="0" borderId="26">
      <alignment horizontal="left" vertical="center" wrapText="1"/>
      <protection/>
    </xf>
    <xf numFmtId="0" fontId="3" fillId="0" borderId="26">
      <alignment horizontal="left" vertical="center" wrapText="1"/>
      <protection/>
    </xf>
    <xf numFmtId="0" fontId="3" fillId="0" borderId="26">
      <alignment horizontal="left" vertical="center" wrapText="1"/>
      <protection/>
    </xf>
    <xf numFmtId="49" fontId="3" fillId="0" borderId="0">
      <alignment horizontal="left" vertical="center" wrapText="1" indent="2"/>
      <protection/>
    </xf>
    <xf numFmtId="0" fontId="3" fillId="0" borderId="27">
      <alignment horizontal="left" vertical="center" wrapText="1"/>
      <protection/>
    </xf>
    <xf numFmtId="0" fontId="3" fillId="0" borderId="27">
      <alignment horizontal="left" vertical="center" wrapText="1"/>
      <protection/>
    </xf>
    <xf numFmtId="0" fontId="3" fillId="0" borderId="27">
      <alignment horizontal="left" vertical="center" wrapText="1"/>
      <protection/>
    </xf>
    <xf numFmtId="0" fontId="3" fillId="0" borderId="27">
      <alignment horizontal="left" vertical="center" wrapText="1"/>
      <protection/>
    </xf>
    <xf numFmtId="49" fontId="3" fillId="0" borderId="5">
      <alignment horizontal="left" vertical="center" wrapText="1" indent="2"/>
      <protection/>
    </xf>
    <xf numFmtId="49" fontId="6" fillId="0" borderId="28">
      <alignment horizontal="left" vertical="center" wrapText="1"/>
      <protection/>
    </xf>
    <xf numFmtId="49" fontId="6" fillId="0" borderId="28">
      <alignment horizontal="left" vertical="center" wrapText="1"/>
      <protection/>
    </xf>
    <xf numFmtId="49" fontId="6" fillId="0" borderId="28">
      <alignment horizontal="left" vertical="center" wrapText="1"/>
      <protection/>
    </xf>
    <xf numFmtId="49" fontId="6" fillId="0" borderId="28">
      <alignment horizontal="left" vertical="center" wrapText="1"/>
      <protection/>
    </xf>
    <xf numFmtId="49" fontId="6" fillId="0" borderId="25">
      <alignment horizontal="left" vertical="center" wrapText="1"/>
      <protection/>
    </xf>
    <xf numFmtId="49" fontId="3" fillId="0" borderId="29">
      <alignment horizontal="left" vertical="center" wrapText="1"/>
      <protection/>
    </xf>
    <xf numFmtId="49" fontId="3" fillId="0" borderId="29">
      <alignment horizontal="left" vertical="center" wrapText="1"/>
      <protection/>
    </xf>
    <xf numFmtId="49" fontId="3" fillId="0" borderId="29">
      <alignment horizontal="left" vertical="center" wrapText="1"/>
      <protection/>
    </xf>
    <xf numFmtId="49" fontId="3" fillId="0" borderId="29">
      <alignment horizontal="left" vertical="center" wrapText="1"/>
      <protection/>
    </xf>
    <xf numFmtId="0" fontId="3" fillId="0" borderId="26">
      <alignment horizontal="left" vertical="center" wrapText="1"/>
      <protection/>
    </xf>
    <xf numFmtId="49" fontId="3" fillId="0" borderId="30">
      <alignment horizontal="left" vertical="center" wrapText="1"/>
      <protection/>
    </xf>
    <xf numFmtId="49" fontId="3" fillId="0" borderId="30">
      <alignment horizontal="left" vertical="center" wrapText="1"/>
      <protection/>
    </xf>
    <xf numFmtId="49" fontId="3" fillId="0" borderId="30">
      <alignment horizontal="left" vertical="center" wrapText="1"/>
      <protection/>
    </xf>
    <xf numFmtId="49" fontId="3" fillId="0" borderId="30">
      <alignment horizontal="left" vertical="center" wrapText="1"/>
      <protection/>
    </xf>
    <xf numFmtId="0" fontId="3" fillId="0" borderId="27">
      <alignment horizontal="left" vertical="center" wrapText="1"/>
      <protection/>
    </xf>
    <xf numFmtId="49" fontId="4" fillId="0" borderId="31">
      <alignment horizontal="center"/>
      <protection/>
    </xf>
    <xf numFmtId="49" fontId="4" fillId="0" borderId="31">
      <alignment horizontal="center"/>
      <protection/>
    </xf>
    <xf numFmtId="49" fontId="4" fillId="0" borderId="31">
      <alignment horizontal="center"/>
      <protection/>
    </xf>
    <xf numFmtId="49" fontId="4" fillId="0" borderId="31">
      <alignment horizontal="center"/>
      <protection/>
    </xf>
    <xf numFmtId="49" fontId="3" fillId="0" borderId="26">
      <alignment horizontal="left" vertical="center" wrapText="1"/>
      <protection/>
    </xf>
    <xf numFmtId="49" fontId="4" fillId="0" borderId="32">
      <alignment horizontal="center" vertical="center" wrapText="1"/>
      <protection/>
    </xf>
    <xf numFmtId="49" fontId="4" fillId="0" borderId="32">
      <alignment horizontal="center" vertical="center" wrapText="1"/>
      <protection/>
    </xf>
    <xf numFmtId="49" fontId="4" fillId="0" borderId="32">
      <alignment horizontal="center" vertical="center" wrapText="1"/>
      <protection/>
    </xf>
    <xf numFmtId="49" fontId="4" fillId="0" borderId="32">
      <alignment horizontal="center" vertical="center" wrapText="1"/>
      <protection/>
    </xf>
    <xf numFmtId="49" fontId="3" fillId="0" borderId="27">
      <alignment horizontal="left" vertical="center" wrapText="1"/>
      <protection/>
    </xf>
    <xf numFmtId="49" fontId="3" fillId="0" borderId="33">
      <alignment horizontal="center" vertical="center" wrapText="1"/>
      <protection/>
    </xf>
    <xf numFmtId="49" fontId="3" fillId="0" borderId="33">
      <alignment horizontal="center" vertical="center" wrapText="1"/>
      <protection/>
    </xf>
    <xf numFmtId="49" fontId="3" fillId="0" borderId="33">
      <alignment horizontal="center" vertical="center" wrapText="1"/>
      <protection/>
    </xf>
    <xf numFmtId="49" fontId="3" fillId="0" borderId="33">
      <alignment horizontal="center" vertical="center" wrapText="1"/>
      <protection/>
    </xf>
    <xf numFmtId="49" fontId="4" fillId="0" borderId="31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49" fontId="4" fillId="0" borderId="32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3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32">
      <alignment horizontal="center" vertical="center" wrapText="1"/>
      <protection/>
    </xf>
    <xf numFmtId="49" fontId="3" fillId="0" borderId="5">
      <alignment horizontal="center" vertical="center" wrapText="1"/>
      <protection/>
    </xf>
    <xf numFmtId="49" fontId="3" fillId="0" borderId="5">
      <alignment horizontal="center" vertical="center" wrapText="1"/>
      <protection/>
    </xf>
    <xf numFmtId="49" fontId="3" fillId="0" borderId="5">
      <alignment horizontal="center" vertical="center" wrapText="1"/>
      <protection/>
    </xf>
    <xf numFmtId="49" fontId="3" fillId="0" borderId="5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49" fontId="3" fillId="0" borderId="35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3" fillId="0" borderId="34">
      <alignment horizontal="center" vertical="center" wrapText="1"/>
      <protection/>
    </xf>
    <xf numFmtId="49" fontId="3" fillId="0" borderId="0">
      <alignment horizontal="center" vertical="center" wrapText="1"/>
      <protection/>
    </xf>
    <xf numFmtId="0" fontId="2" fillId="0" borderId="35">
      <alignment/>
      <protection/>
    </xf>
    <xf numFmtId="0" fontId="2" fillId="0" borderId="35">
      <alignment/>
      <protection/>
    </xf>
    <xf numFmtId="0" fontId="2" fillId="0" borderId="35">
      <alignment/>
      <protection/>
    </xf>
    <xf numFmtId="0" fontId="2" fillId="0" borderId="35">
      <alignment/>
      <protection/>
    </xf>
    <xf numFmtId="49" fontId="3" fillId="0" borderId="5">
      <alignment horizontal="center" vertical="center" wrapText="1"/>
      <protection/>
    </xf>
    <xf numFmtId="0" fontId="3" fillId="0" borderId="31">
      <alignment horizontal="center" vertical="center"/>
      <protection/>
    </xf>
    <xf numFmtId="0" fontId="3" fillId="0" borderId="31">
      <alignment horizontal="center" vertical="center"/>
      <protection/>
    </xf>
    <xf numFmtId="0" fontId="3" fillId="0" borderId="31">
      <alignment horizontal="center" vertical="center"/>
      <protection/>
    </xf>
    <xf numFmtId="0" fontId="3" fillId="0" borderId="31">
      <alignment horizontal="center" vertical="center"/>
      <protection/>
    </xf>
    <xf numFmtId="49" fontId="4" fillId="0" borderId="31">
      <alignment horizontal="center" vertical="center" wrapText="1"/>
      <protection/>
    </xf>
    <xf numFmtId="0" fontId="4" fillId="0" borderId="31">
      <alignment horizontal="center" vertical="center"/>
      <protection/>
    </xf>
    <xf numFmtId="0" fontId="3" fillId="0" borderId="33">
      <alignment horizontal="center" vertical="center"/>
      <protection/>
    </xf>
    <xf numFmtId="0" fontId="3" fillId="0" borderId="16">
      <alignment horizontal="center" vertical="center"/>
      <protection/>
    </xf>
    <xf numFmtId="0" fontId="3" fillId="0" borderId="32">
      <alignment horizontal="center" vertical="center"/>
      <protection/>
    </xf>
    <xf numFmtId="0" fontId="4" fillId="0" borderId="32">
      <alignment horizontal="center" vertical="center"/>
      <protection/>
    </xf>
    <xf numFmtId="0" fontId="3" fillId="0" borderId="34">
      <alignment horizontal="center" vertical="center"/>
      <protection/>
    </xf>
    <xf numFmtId="49" fontId="4" fillId="0" borderId="31">
      <alignment horizontal="center" vertical="center"/>
      <protection/>
    </xf>
    <xf numFmtId="49" fontId="3" fillId="0" borderId="33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32">
      <alignment horizontal="center" vertical="center"/>
      <protection/>
    </xf>
    <xf numFmtId="49" fontId="3" fillId="0" borderId="34">
      <alignment horizontal="center" vertical="center"/>
      <protection/>
    </xf>
    <xf numFmtId="49" fontId="3" fillId="0" borderId="5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5">
      <alignment/>
      <protection/>
    </xf>
    <xf numFmtId="0" fontId="3" fillId="0" borderId="24">
      <alignment horizontal="center" vertical="top"/>
      <protection/>
    </xf>
    <xf numFmtId="49" fontId="3" fillId="0" borderId="24">
      <alignment horizontal="center" vertical="top" wrapText="1"/>
      <protection/>
    </xf>
    <xf numFmtId="0" fontId="3" fillId="0" borderId="21">
      <alignment/>
      <protection/>
    </xf>
    <xf numFmtId="4" fontId="3" fillId="0" borderId="36">
      <alignment horizontal="right"/>
      <protection/>
    </xf>
    <xf numFmtId="4" fontId="3" fillId="0" borderId="35">
      <alignment horizontal="right"/>
      <protection/>
    </xf>
    <xf numFmtId="4" fontId="3" fillId="0" borderId="0">
      <alignment horizontal="right" shrinkToFit="1"/>
      <protection/>
    </xf>
    <xf numFmtId="4" fontId="3" fillId="0" borderId="5">
      <alignment horizontal="right"/>
      <protection/>
    </xf>
    <xf numFmtId="0" fontId="3" fillId="0" borderId="13">
      <alignment/>
      <protection/>
    </xf>
    <xf numFmtId="0" fontId="3" fillId="0" borderId="24">
      <alignment horizontal="center" vertical="top" wrapText="1"/>
      <protection/>
    </xf>
    <xf numFmtId="0" fontId="3" fillId="0" borderId="5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1">
      <alignment horizontal="right"/>
      <protection/>
    </xf>
    <xf numFmtId="0" fontId="3" fillId="0" borderId="24">
      <alignment horizontal="center" vertical="top"/>
      <protection/>
    </xf>
    <xf numFmtId="4" fontId="3" fillId="0" borderId="22">
      <alignment horizontal="right"/>
      <protection/>
    </xf>
    <xf numFmtId="4" fontId="3" fillId="0" borderId="37">
      <alignment horizontal="right"/>
      <protection/>
    </xf>
    <xf numFmtId="0" fontId="3" fillId="0" borderId="22">
      <alignment/>
      <protection/>
    </xf>
    <xf numFmtId="0" fontId="7" fillId="0" borderId="38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5">
      <alignment/>
      <protection/>
    </xf>
    <xf numFmtId="0" fontId="2" fillId="21" borderId="5">
      <alignment/>
      <protection/>
    </xf>
    <xf numFmtId="0" fontId="2" fillId="21" borderId="5">
      <alignment/>
      <protection/>
    </xf>
    <xf numFmtId="0" fontId="2" fillId="21" borderId="5">
      <alignment/>
      <protection/>
    </xf>
    <xf numFmtId="0" fontId="2" fillId="21" borderId="5">
      <alignment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0" fontId="2" fillId="21" borderId="39">
      <alignment/>
      <protection/>
    </xf>
    <xf numFmtId="0" fontId="2" fillId="21" borderId="39">
      <alignment/>
      <protection/>
    </xf>
    <xf numFmtId="0" fontId="2" fillId="21" borderId="39">
      <alignment/>
      <protection/>
    </xf>
    <xf numFmtId="0" fontId="2" fillId="21" borderId="39">
      <alignment/>
      <protection/>
    </xf>
    <xf numFmtId="0" fontId="2" fillId="21" borderId="39">
      <alignment/>
      <protection/>
    </xf>
    <xf numFmtId="0" fontId="3" fillId="0" borderId="40">
      <alignment horizontal="left" wrapText="1"/>
      <protection/>
    </xf>
    <xf numFmtId="0" fontId="3" fillId="0" borderId="40">
      <alignment horizontal="left" wrapText="1"/>
      <protection/>
    </xf>
    <xf numFmtId="0" fontId="3" fillId="0" borderId="40">
      <alignment horizontal="left" wrapText="1"/>
      <protection/>
    </xf>
    <xf numFmtId="0" fontId="3" fillId="0" borderId="40">
      <alignment horizontal="left" wrapText="1"/>
      <protection/>
    </xf>
    <xf numFmtId="0" fontId="3" fillId="0" borderId="40">
      <alignment horizontal="left" wrapText="1"/>
      <protection/>
    </xf>
    <xf numFmtId="0" fontId="3" fillId="0" borderId="14">
      <alignment horizontal="left" wrapText="1" indent="1"/>
      <protection/>
    </xf>
    <xf numFmtId="0" fontId="9" fillId="0" borderId="25">
      <alignment horizontal="left" wrapText="1" indent="2"/>
      <protection/>
    </xf>
    <xf numFmtId="0" fontId="3" fillId="0" borderId="14">
      <alignment horizontal="left" wrapText="1" indent="1"/>
      <protection/>
    </xf>
    <xf numFmtId="0" fontId="3" fillId="0" borderId="14">
      <alignment horizontal="left" wrapText="1" indent="1"/>
      <protection/>
    </xf>
    <xf numFmtId="0" fontId="3" fillId="0" borderId="14">
      <alignment horizontal="left" wrapText="1" indent="1"/>
      <protection/>
    </xf>
    <xf numFmtId="0" fontId="3" fillId="0" borderId="7">
      <alignment horizontal="left" wrapText="1" indent="1"/>
      <protection/>
    </xf>
    <xf numFmtId="0" fontId="3" fillId="0" borderId="25">
      <alignment horizontal="left" wrapText="1" indent="2"/>
      <protection/>
    </xf>
    <xf numFmtId="0" fontId="3" fillId="0" borderId="25">
      <alignment horizontal="left" wrapText="1" indent="2"/>
      <protection/>
    </xf>
    <xf numFmtId="0" fontId="3" fillId="0" borderId="25">
      <alignment horizontal="left" wrapText="1" indent="2"/>
      <protection/>
    </xf>
    <xf numFmtId="0" fontId="3" fillId="0" borderId="25">
      <alignment horizontal="left" wrapText="1" indent="2"/>
      <protection/>
    </xf>
    <xf numFmtId="0" fontId="2" fillId="21" borderId="13">
      <alignment/>
      <protection/>
    </xf>
    <xf numFmtId="0" fontId="2" fillId="21" borderId="17">
      <alignment/>
      <protection/>
    </xf>
    <xf numFmtId="0" fontId="2" fillId="21" borderId="17">
      <alignment/>
      <protection/>
    </xf>
    <xf numFmtId="0" fontId="2" fillId="21" borderId="17">
      <alignment/>
      <protection/>
    </xf>
    <xf numFmtId="0" fontId="2" fillId="21" borderId="17">
      <alignment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3" fillId="0" borderId="5">
      <alignment wrapText="1"/>
      <protection/>
    </xf>
    <xf numFmtId="0" fontId="3" fillId="0" borderId="5">
      <alignment wrapText="1"/>
      <protection/>
    </xf>
    <xf numFmtId="0" fontId="3" fillId="0" borderId="5">
      <alignment wrapText="1"/>
      <protection/>
    </xf>
    <xf numFmtId="0" fontId="3" fillId="0" borderId="5">
      <alignment wrapText="1"/>
      <protection/>
    </xf>
    <xf numFmtId="0" fontId="3" fillId="0" borderId="5">
      <alignment wrapText="1"/>
      <protection/>
    </xf>
    <xf numFmtId="0" fontId="3" fillId="0" borderId="39">
      <alignment wrapText="1"/>
      <protection/>
    </xf>
    <xf numFmtId="0" fontId="3" fillId="0" borderId="39">
      <alignment wrapText="1"/>
      <protection/>
    </xf>
    <xf numFmtId="0" fontId="3" fillId="0" borderId="39">
      <alignment wrapText="1"/>
      <protection/>
    </xf>
    <xf numFmtId="0" fontId="3" fillId="0" borderId="39">
      <alignment wrapText="1"/>
      <protection/>
    </xf>
    <xf numFmtId="0" fontId="3" fillId="0" borderId="39">
      <alignment wrapText="1"/>
      <protection/>
    </xf>
    <xf numFmtId="0" fontId="3" fillId="0" borderId="13">
      <alignment horizontal="left"/>
      <protection/>
    </xf>
    <xf numFmtId="0" fontId="3" fillId="0" borderId="13">
      <alignment horizontal="left"/>
      <protection/>
    </xf>
    <xf numFmtId="0" fontId="3" fillId="0" borderId="13">
      <alignment horizontal="left"/>
      <protection/>
    </xf>
    <xf numFmtId="0" fontId="3" fillId="0" borderId="13">
      <alignment horizontal="left"/>
      <protection/>
    </xf>
    <xf numFmtId="0" fontId="3" fillId="0" borderId="13">
      <alignment horizontal="left"/>
      <protection/>
    </xf>
    <xf numFmtId="0" fontId="2" fillId="21" borderId="41">
      <alignment/>
      <protection/>
    </xf>
    <xf numFmtId="0" fontId="2" fillId="21" borderId="41">
      <alignment/>
      <protection/>
    </xf>
    <xf numFmtId="0" fontId="2" fillId="21" borderId="41">
      <alignment/>
      <protection/>
    </xf>
    <xf numFmtId="0" fontId="2" fillId="21" borderId="41">
      <alignment/>
      <protection/>
    </xf>
    <xf numFmtId="0" fontId="2" fillId="21" borderId="41">
      <alignment/>
      <protection/>
    </xf>
    <xf numFmtId="49" fontId="3" fillId="0" borderId="31">
      <alignment horizontal="center" wrapText="1"/>
      <protection/>
    </xf>
    <xf numFmtId="49" fontId="3" fillId="0" borderId="31">
      <alignment horizontal="center" wrapText="1"/>
      <protection/>
    </xf>
    <xf numFmtId="49" fontId="3" fillId="0" borderId="31">
      <alignment horizontal="center" wrapText="1"/>
      <protection/>
    </xf>
    <xf numFmtId="49" fontId="3" fillId="0" borderId="31">
      <alignment horizontal="center" wrapText="1"/>
      <protection/>
    </xf>
    <xf numFmtId="49" fontId="3" fillId="0" borderId="31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3">
      <alignment horizontal="center" wrapText="1"/>
      <protection/>
    </xf>
    <xf numFmtId="49" fontId="3" fillId="0" borderId="32">
      <alignment horizontal="center"/>
      <protection/>
    </xf>
    <xf numFmtId="49" fontId="3" fillId="0" borderId="32">
      <alignment horizontal="center"/>
      <protection/>
    </xf>
    <xf numFmtId="49" fontId="3" fillId="0" borderId="32">
      <alignment horizontal="center"/>
      <protection/>
    </xf>
    <xf numFmtId="49" fontId="3" fillId="0" borderId="32">
      <alignment horizontal="center"/>
      <protection/>
    </xf>
    <xf numFmtId="49" fontId="3" fillId="0" borderId="32">
      <alignment horizontal="center"/>
      <protection/>
    </xf>
    <xf numFmtId="0" fontId="2" fillId="21" borderId="42">
      <alignment/>
      <protection/>
    </xf>
    <xf numFmtId="0" fontId="2" fillId="21" borderId="13">
      <alignment/>
      <protection/>
    </xf>
    <xf numFmtId="0" fontId="2" fillId="21" borderId="13">
      <alignment/>
      <protection/>
    </xf>
    <xf numFmtId="0" fontId="2" fillId="21" borderId="13">
      <alignment/>
      <protection/>
    </xf>
    <xf numFmtId="0" fontId="2" fillId="21" borderId="13">
      <alignment/>
      <protection/>
    </xf>
    <xf numFmtId="0" fontId="3" fillId="0" borderId="35">
      <alignment/>
      <protection/>
    </xf>
    <xf numFmtId="0" fontId="2" fillId="21" borderId="42">
      <alignment/>
      <protection/>
    </xf>
    <xf numFmtId="0" fontId="2" fillId="21" borderId="42">
      <alignment/>
      <protection/>
    </xf>
    <xf numFmtId="0" fontId="2" fillId="21" borderId="42">
      <alignment/>
      <protection/>
    </xf>
    <xf numFmtId="0" fontId="2" fillId="21" borderId="42">
      <alignment/>
      <protection/>
    </xf>
    <xf numFmtId="0" fontId="3" fillId="0" borderId="0">
      <alignment horizontal="center"/>
      <protection/>
    </xf>
    <xf numFmtId="0" fontId="3" fillId="0" borderId="35">
      <alignment/>
      <protection/>
    </xf>
    <xf numFmtId="0" fontId="3" fillId="0" borderId="35">
      <alignment/>
      <protection/>
    </xf>
    <xf numFmtId="0" fontId="3" fillId="0" borderId="35">
      <alignment/>
      <protection/>
    </xf>
    <xf numFmtId="0" fontId="3" fillId="0" borderId="35">
      <alignment/>
      <protection/>
    </xf>
    <xf numFmtId="49" fontId="3" fillId="0" borderId="13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49" fontId="3" fillId="0" borderId="0">
      <alignment/>
      <protection/>
    </xf>
    <xf numFmtId="49" fontId="3" fillId="0" borderId="13">
      <alignment/>
      <protection/>
    </xf>
    <xf numFmtId="49" fontId="3" fillId="0" borderId="13">
      <alignment/>
      <protection/>
    </xf>
    <xf numFmtId="49" fontId="3" fillId="0" borderId="13">
      <alignment/>
      <protection/>
    </xf>
    <xf numFmtId="49" fontId="3" fillId="0" borderId="13">
      <alignment/>
      <protection/>
    </xf>
    <xf numFmtId="49" fontId="3" fillId="0" borderId="2">
      <alignment horizontal="center"/>
      <protection/>
    </xf>
    <xf numFmtId="49" fontId="3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49" fontId="3" fillId="0" borderId="21">
      <alignment horizontal="center"/>
      <protection/>
    </xf>
    <xf numFmtId="49" fontId="3" fillId="0" borderId="2">
      <alignment horizontal="center"/>
      <protection/>
    </xf>
    <xf numFmtId="49" fontId="3" fillId="0" borderId="2">
      <alignment horizontal="center"/>
      <protection/>
    </xf>
    <xf numFmtId="49" fontId="3" fillId="0" borderId="2">
      <alignment horizontal="center"/>
      <protection/>
    </xf>
    <xf numFmtId="49" fontId="3" fillId="0" borderId="2">
      <alignment horizontal="center"/>
      <protection/>
    </xf>
    <xf numFmtId="49" fontId="3" fillId="0" borderId="24">
      <alignment horizontal="center"/>
      <protection/>
    </xf>
    <xf numFmtId="49" fontId="3" fillId="0" borderId="21">
      <alignment horizontal="center"/>
      <protection/>
    </xf>
    <xf numFmtId="49" fontId="3" fillId="0" borderId="21">
      <alignment horizontal="center"/>
      <protection/>
    </xf>
    <xf numFmtId="49" fontId="3" fillId="0" borderId="21">
      <alignment horizontal="center"/>
      <protection/>
    </xf>
    <xf numFmtId="49" fontId="3" fillId="0" borderId="21">
      <alignment horizontal="center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/>
      <protection/>
    </xf>
    <xf numFmtId="49" fontId="3" fillId="0" borderId="24">
      <alignment horizontal="center"/>
      <protection/>
    </xf>
    <xf numFmtId="49" fontId="3" fillId="0" borderId="24">
      <alignment horizontal="center"/>
      <protection/>
    </xf>
    <xf numFmtId="49" fontId="3" fillId="0" borderId="24">
      <alignment horizontal="center"/>
      <protection/>
    </xf>
    <xf numFmtId="49" fontId="3" fillId="0" borderId="36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0" fontId="2" fillId="21" borderId="43">
      <alignment/>
      <protection/>
    </xf>
    <xf numFmtId="49" fontId="3" fillId="0" borderId="36">
      <alignment horizontal="center" vertical="center" wrapText="1"/>
      <protection/>
    </xf>
    <xf numFmtId="49" fontId="3" fillId="0" borderId="36">
      <alignment horizontal="center" vertical="center" wrapText="1"/>
      <protection/>
    </xf>
    <xf numFmtId="49" fontId="3" fillId="0" borderId="36">
      <alignment horizontal="center" vertical="center" wrapText="1"/>
      <protection/>
    </xf>
    <xf numFmtId="49" fontId="3" fillId="0" borderId="36">
      <alignment horizontal="center" vertical="center" wrapText="1"/>
      <protection/>
    </xf>
    <xf numFmtId="4" fontId="3" fillId="0" borderId="24">
      <alignment horizontal="right"/>
      <protection/>
    </xf>
    <xf numFmtId="0" fontId="2" fillId="21" borderId="43">
      <alignment/>
      <protection/>
    </xf>
    <xf numFmtId="0" fontId="2" fillId="21" borderId="43">
      <alignment/>
      <protection/>
    </xf>
    <xf numFmtId="0" fontId="2" fillId="21" borderId="43">
      <alignment/>
      <protection/>
    </xf>
    <xf numFmtId="0" fontId="2" fillId="21" borderId="43">
      <alignment/>
      <protection/>
    </xf>
    <xf numFmtId="0" fontId="3" fillId="20" borderId="35">
      <alignment/>
      <protection/>
    </xf>
    <xf numFmtId="4" fontId="3" fillId="0" borderId="24">
      <alignment horizontal="right"/>
      <protection/>
    </xf>
    <xf numFmtId="4" fontId="3" fillId="0" borderId="24">
      <alignment horizontal="right"/>
      <protection/>
    </xf>
    <xf numFmtId="4" fontId="3" fillId="0" borderId="24">
      <alignment horizontal="right"/>
      <protection/>
    </xf>
    <xf numFmtId="4" fontId="3" fillId="0" borderId="24">
      <alignment horizontal="right"/>
      <protection/>
    </xf>
    <xf numFmtId="0" fontId="3" fillId="20" borderId="0">
      <alignment/>
      <protection/>
    </xf>
    <xf numFmtId="0" fontId="3" fillId="20" borderId="35">
      <alignment/>
      <protection/>
    </xf>
    <xf numFmtId="0" fontId="3" fillId="20" borderId="35">
      <alignment/>
      <protection/>
    </xf>
    <xf numFmtId="0" fontId="3" fillId="20" borderId="35">
      <alignment/>
      <protection/>
    </xf>
    <xf numFmtId="0" fontId="3" fillId="20" borderId="35">
      <alignment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 wrapText="1"/>
      <protection/>
    </xf>
    <xf numFmtId="0" fontId="12" fillId="0" borderId="23">
      <alignment/>
      <protection/>
    </xf>
    <xf numFmtId="0" fontId="12" fillId="0" borderId="23">
      <alignment/>
      <protection/>
    </xf>
    <xf numFmtId="0" fontId="12" fillId="0" borderId="23">
      <alignment/>
      <protection/>
    </xf>
    <xf numFmtId="0" fontId="12" fillId="0" borderId="23">
      <alignment/>
      <protection/>
    </xf>
    <xf numFmtId="0" fontId="12" fillId="0" borderId="23">
      <alignment/>
      <protection/>
    </xf>
    <xf numFmtId="49" fontId="13" fillId="0" borderId="44">
      <alignment horizontal="right"/>
      <protection/>
    </xf>
    <xf numFmtId="49" fontId="13" fillId="0" borderId="44">
      <alignment horizontal="right"/>
      <protection/>
    </xf>
    <xf numFmtId="49" fontId="13" fillId="0" borderId="44">
      <alignment horizontal="right"/>
      <protection/>
    </xf>
    <xf numFmtId="49" fontId="13" fillId="0" borderId="44">
      <alignment horizontal="right"/>
      <protection/>
    </xf>
    <xf numFmtId="49" fontId="13" fillId="0" borderId="44">
      <alignment horizontal="right"/>
      <protection/>
    </xf>
    <xf numFmtId="0" fontId="3" fillId="0" borderId="44">
      <alignment horizontal="right"/>
      <protection/>
    </xf>
    <xf numFmtId="0" fontId="3" fillId="0" borderId="44">
      <alignment horizontal="right"/>
      <protection/>
    </xf>
    <xf numFmtId="0" fontId="3" fillId="0" borderId="44">
      <alignment horizontal="right"/>
      <protection/>
    </xf>
    <xf numFmtId="0" fontId="3" fillId="0" borderId="44">
      <alignment horizontal="right"/>
      <protection/>
    </xf>
    <xf numFmtId="0" fontId="3" fillId="0" borderId="44">
      <alignment horizontal="right"/>
      <protection/>
    </xf>
    <xf numFmtId="0" fontId="12" fillId="0" borderId="5">
      <alignment/>
      <protection/>
    </xf>
    <xf numFmtId="0" fontId="12" fillId="0" borderId="5">
      <alignment/>
      <protection/>
    </xf>
    <xf numFmtId="0" fontId="12" fillId="0" borderId="5">
      <alignment/>
      <protection/>
    </xf>
    <xf numFmtId="0" fontId="12" fillId="0" borderId="5">
      <alignment/>
      <protection/>
    </xf>
    <xf numFmtId="0" fontId="12" fillId="0" borderId="5">
      <alignment/>
      <protection/>
    </xf>
    <xf numFmtId="0" fontId="3" fillId="0" borderId="36">
      <alignment horizontal="center"/>
      <protection/>
    </xf>
    <xf numFmtId="0" fontId="3" fillId="0" borderId="36">
      <alignment horizontal="center"/>
      <protection/>
    </xf>
    <xf numFmtId="0" fontId="3" fillId="0" borderId="36">
      <alignment horizontal="center"/>
      <protection/>
    </xf>
    <xf numFmtId="0" fontId="3" fillId="0" borderId="36">
      <alignment horizontal="center"/>
      <protection/>
    </xf>
    <xf numFmtId="0" fontId="3" fillId="0" borderId="36">
      <alignment horizontal="center"/>
      <protection/>
    </xf>
    <xf numFmtId="49" fontId="2" fillId="0" borderId="45">
      <alignment horizontal="center"/>
      <protection/>
    </xf>
    <xf numFmtId="49" fontId="2" fillId="0" borderId="45">
      <alignment horizontal="center"/>
      <protection/>
    </xf>
    <xf numFmtId="49" fontId="2" fillId="0" borderId="45">
      <alignment horizontal="center"/>
      <protection/>
    </xf>
    <xf numFmtId="49" fontId="2" fillId="0" borderId="45">
      <alignment horizontal="center"/>
      <protection/>
    </xf>
    <xf numFmtId="49" fontId="2" fillId="0" borderId="45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0" fontId="3" fillId="0" borderId="46">
      <alignment horizontal="center"/>
      <protection/>
    </xf>
    <xf numFmtId="0" fontId="3" fillId="0" borderId="46">
      <alignment horizontal="center"/>
      <protection/>
    </xf>
    <xf numFmtId="0" fontId="3" fillId="0" borderId="46">
      <alignment horizontal="center"/>
      <protection/>
    </xf>
    <xf numFmtId="0" fontId="3" fillId="0" borderId="46">
      <alignment horizontal="center"/>
      <protection/>
    </xf>
    <xf numFmtId="0" fontId="3" fillId="0" borderId="46">
      <alignment horizontal="center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" fillId="0" borderId="12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49" fontId="3" fillId="0" borderId="11">
      <alignment horizontal="center"/>
      <protection/>
    </xf>
    <xf numFmtId="0" fontId="3" fillId="0" borderId="11">
      <alignment horizontal="center"/>
      <protection/>
    </xf>
    <xf numFmtId="0" fontId="3" fillId="0" borderId="11">
      <alignment horizontal="center"/>
      <protection/>
    </xf>
    <xf numFmtId="0" fontId="3" fillId="0" borderId="11">
      <alignment horizontal="center"/>
      <protection/>
    </xf>
    <xf numFmtId="0" fontId="3" fillId="0" borderId="11">
      <alignment horizontal="center"/>
      <protection/>
    </xf>
    <xf numFmtId="0" fontId="3" fillId="0" borderId="11">
      <alignment horizontal="center"/>
      <protection/>
    </xf>
    <xf numFmtId="49" fontId="3" fillId="0" borderId="47">
      <alignment horizontal="center"/>
      <protection/>
    </xf>
    <xf numFmtId="49" fontId="3" fillId="0" borderId="47">
      <alignment horizontal="center"/>
      <protection/>
    </xf>
    <xf numFmtId="49" fontId="3" fillId="0" borderId="47">
      <alignment horizontal="center"/>
      <protection/>
    </xf>
    <xf numFmtId="49" fontId="3" fillId="0" borderId="47">
      <alignment horizontal="center"/>
      <protection/>
    </xf>
    <xf numFmtId="49" fontId="3" fillId="0" borderId="47">
      <alignment horizontal="center"/>
      <protection/>
    </xf>
    <xf numFmtId="0" fontId="7" fillId="0" borderId="35">
      <alignment/>
      <protection/>
    </xf>
    <xf numFmtId="0" fontId="7" fillId="0" borderId="35">
      <alignment/>
      <protection/>
    </xf>
    <xf numFmtId="0" fontId="7" fillId="0" borderId="35">
      <alignment/>
      <protection/>
    </xf>
    <xf numFmtId="0" fontId="7" fillId="0" borderId="35">
      <alignment/>
      <protection/>
    </xf>
    <xf numFmtId="0" fontId="7" fillId="0" borderId="35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48">
      <alignment/>
      <protection/>
    </xf>
    <xf numFmtId="0" fontId="2" fillId="0" borderId="48">
      <alignment/>
      <protection/>
    </xf>
    <xf numFmtId="0" fontId="2" fillId="0" borderId="48">
      <alignment/>
      <protection/>
    </xf>
    <xf numFmtId="0" fontId="2" fillId="0" borderId="48">
      <alignment/>
      <protection/>
    </xf>
    <xf numFmtId="0" fontId="2" fillId="0" borderId="48">
      <alignment/>
      <protection/>
    </xf>
    <xf numFmtId="0" fontId="2" fillId="0" borderId="38">
      <alignment/>
      <protection/>
    </xf>
    <xf numFmtId="0" fontId="2" fillId="0" borderId="38">
      <alignment/>
      <protection/>
    </xf>
    <xf numFmtId="0" fontId="2" fillId="0" borderId="38">
      <alignment/>
      <protection/>
    </xf>
    <xf numFmtId="0" fontId="2" fillId="0" borderId="38">
      <alignment/>
      <protection/>
    </xf>
    <xf numFmtId="0" fontId="2" fillId="0" borderId="38">
      <alignment/>
      <protection/>
    </xf>
    <xf numFmtId="4" fontId="3" fillId="0" borderId="7">
      <alignment horizontal="right"/>
      <protection/>
    </xf>
    <xf numFmtId="0" fontId="3" fillId="0" borderId="7">
      <alignment horizontal="left" wrapText="1"/>
      <protection/>
    </xf>
    <xf numFmtId="0" fontId="3" fillId="0" borderId="7">
      <alignment horizontal="left" wrapText="1"/>
      <protection/>
    </xf>
    <xf numFmtId="0" fontId="3" fillId="0" borderId="7">
      <alignment horizontal="left" wrapText="1"/>
      <protection/>
    </xf>
    <xf numFmtId="0" fontId="3" fillId="0" borderId="7">
      <alignment horizontal="left" wrapText="1"/>
      <protection/>
    </xf>
    <xf numFmtId="49" fontId="3" fillId="0" borderId="22">
      <alignment horizontal="center"/>
      <protection/>
    </xf>
    <xf numFmtId="49" fontId="3" fillId="0" borderId="22">
      <alignment horizontal="center"/>
      <protection/>
    </xf>
    <xf numFmtId="49" fontId="3" fillId="0" borderId="22">
      <alignment horizontal="center"/>
      <protection/>
    </xf>
    <xf numFmtId="49" fontId="3" fillId="0" borderId="22">
      <alignment horizontal="center"/>
      <protection/>
    </xf>
    <xf numFmtId="49" fontId="3" fillId="0" borderId="22">
      <alignment horizontal="center"/>
      <protection/>
    </xf>
    <xf numFmtId="0" fontId="3" fillId="0" borderId="49">
      <alignment horizontal="left" wrapText="1"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10" fillId="0" borderId="0">
      <alignment horizontal="left" wrapText="1"/>
      <protection/>
    </xf>
    <xf numFmtId="0" fontId="3" fillId="0" borderId="19">
      <alignment horizontal="left" wrapText="1" indent="1"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0" fontId="3" fillId="0" borderId="11">
      <alignment horizontal="left" wrapText="1" indent="1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2" fillId="21" borderId="50">
      <alignment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49" fontId="3" fillId="0" borderId="0">
      <alignment horizontal="right"/>
      <protection/>
    </xf>
    <xf numFmtId="0" fontId="3" fillId="20" borderId="17">
      <alignment/>
      <protection/>
    </xf>
    <xf numFmtId="4" fontId="3" fillId="0" borderId="7">
      <alignment horizontal="right"/>
      <protection/>
    </xf>
    <xf numFmtId="4" fontId="3" fillId="0" borderId="7">
      <alignment horizontal="right"/>
      <protection/>
    </xf>
    <xf numFmtId="4" fontId="3" fillId="0" borderId="7">
      <alignment horizontal="right"/>
      <protection/>
    </xf>
    <xf numFmtId="4" fontId="3" fillId="0" borderId="7">
      <alignment horizontal="right"/>
      <protection/>
    </xf>
    <xf numFmtId="0" fontId="10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0" fontId="3" fillId="0" borderId="0">
      <alignment horizontal="left" wrapText="1"/>
      <protection/>
    </xf>
    <xf numFmtId="49" fontId="2" fillId="0" borderId="0">
      <alignment/>
      <protection/>
    </xf>
    <xf numFmtId="0" fontId="3" fillId="0" borderId="5">
      <alignment horizontal="left"/>
      <protection/>
    </xf>
    <xf numFmtId="0" fontId="3" fillId="0" borderId="5">
      <alignment horizontal="left"/>
      <protection/>
    </xf>
    <xf numFmtId="0" fontId="3" fillId="0" borderId="5">
      <alignment horizontal="left"/>
      <protection/>
    </xf>
    <xf numFmtId="0" fontId="3" fillId="0" borderId="5">
      <alignment horizontal="left"/>
      <protection/>
    </xf>
    <xf numFmtId="0" fontId="3" fillId="0" borderId="0">
      <alignment horizontal="right"/>
      <protection/>
    </xf>
    <xf numFmtId="0" fontId="3" fillId="0" borderId="15">
      <alignment horizontal="left" wrapText="1"/>
      <protection/>
    </xf>
    <xf numFmtId="0" fontId="3" fillId="0" borderId="15">
      <alignment horizontal="left" wrapText="1"/>
      <protection/>
    </xf>
    <xf numFmtId="0" fontId="3" fillId="0" borderId="15">
      <alignment horizontal="left" wrapText="1"/>
      <protection/>
    </xf>
    <xf numFmtId="0" fontId="3" fillId="0" borderId="15">
      <alignment horizontal="left" wrapText="1"/>
      <protection/>
    </xf>
    <xf numFmtId="49" fontId="3" fillId="0" borderId="0">
      <alignment horizontal="right"/>
      <protection/>
    </xf>
    <xf numFmtId="0" fontId="3" fillId="0" borderId="39">
      <alignment/>
      <protection/>
    </xf>
    <xf numFmtId="0" fontId="3" fillId="0" borderId="39">
      <alignment/>
      <protection/>
    </xf>
    <xf numFmtId="0" fontId="3" fillId="0" borderId="39">
      <alignment/>
      <protection/>
    </xf>
    <xf numFmtId="0" fontId="3" fillId="0" borderId="39">
      <alignment/>
      <protection/>
    </xf>
    <xf numFmtId="0" fontId="3" fillId="0" borderId="0">
      <alignment horizontal="left" wrapText="1"/>
      <protection/>
    </xf>
    <xf numFmtId="0" fontId="4" fillId="0" borderId="51">
      <alignment horizontal="left" wrapText="1"/>
      <protection/>
    </xf>
    <xf numFmtId="0" fontId="4" fillId="0" borderId="51">
      <alignment horizontal="left" wrapText="1"/>
      <protection/>
    </xf>
    <xf numFmtId="0" fontId="4" fillId="0" borderId="51">
      <alignment horizontal="left" wrapText="1"/>
      <protection/>
    </xf>
    <xf numFmtId="0" fontId="4" fillId="0" borderId="51">
      <alignment horizontal="left" wrapText="1"/>
      <protection/>
    </xf>
    <xf numFmtId="0" fontId="3" fillId="0" borderId="5">
      <alignment horizontal="left"/>
      <protection/>
    </xf>
    <xf numFmtId="0" fontId="3" fillId="0" borderId="8">
      <alignment horizontal="left" wrapText="1" indent="2"/>
      <protection/>
    </xf>
    <xf numFmtId="0" fontId="3" fillId="0" borderId="8">
      <alignment horizontal="left" wrapText="1" indent="2"/>
      <protection/>
    </xf>
    <xf numFmtId="0" fontId="3" fillId="0" borderId="8">
      <alignment horizontal="left" wrapText="1" indent="2"/>
      <protection/>
    </xf>
    <xf numFmtId="0" fontId="3" fillId="0" borderId="8">
      <alignment horizontal="left" wrapText="1" indent="2"/>
      <protection/>
    </xf>
    <xf numFmtId="0" fontId="3" fillId="0" borderId="15">
      <alignment horizontal="left" wrapText="1"/>
      <protection/>
    </xf>
    <xf numFmtId="49" fontId="3" fillId="0" borderId="0">
      <alignment horizontal="center" wrapText="1"/>
      <protection/>
    </xf>
    <xf numFmtId="49" fontId="3" fillId="0" borderId="0">
      <alignment horizontal="center" wrapText="1"/>
      <protection/>
    </xf>
    <xf numFmtId="49" fontId="3" fillId="0" borderId="0">
      <alignment horizontal="center" wrapText="1"/>
      <protection/>
    </xf>
    <xf numFmtId="49" fontId="3" fillId="0" borderId="0">
      <alignment horizontal="center" wrapText="1"/>
      <protection/>
    </xf>
    <xf numFmtId="0" fontId="3" fillId="0" borderId="39">
      <alignment/>
      <protection/>
    </xf>
    <xf numFmtId="49" fontId="3" fillId="0" borderId="32">
      <alignment horizontal="center" wrapText="1"/>
      <protection/>
    </xf>
    <xf numFmtId="49" fontId="3" fillId="0" borderId="32">
      <alignment horizontal="center" wrapText="1"/>
      <protection/>
    </xf>
    <xf numFmtId="49" fontId="3" fillId="0" borderId="32">
      <alignment horizontal="center" wrapText="1"/>
      <protection/>
    </xf>
    <xf numFmtId="49" fontId="3" fillId="0" borderId="32">
      <alignment horizontal="center" wrapText="1"/>
      <protection/>
    </xf>
    <xf numFmtId="0" fontId="4" fillId="0" borderId="51">
      <alignment horizontal="left" wrapText="1"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8">
      <alignment horizontal="left" wrapText="1" indent="1"/>
      <protection/>
    </xf>
    <xf numFmtId="0" fontId="3" fillId="0" borderId="53">
      <alignment horizontal="center" wrapText="1"/>
      <protection/>
    </xf>
    <xf numFmtId="0" fontId="3" fillId="0" borderId="53">
      <alignment horizontal="center" wrapText="1"/>
      <protection/>
    </xf>
    <xf numFmtId="0" fontId="3" fillId="0" borderId="53">
      <alignment horizontal="center" wrapText="1"/>
      <protection/>
    </xf>
    <xf numFmtId="0" fontId="3" fillId="0" borderId="53">
      <alignment horizontal="center" wrapText="1"/>
      <protection/>
    </xf>
    <xf numFmtId="49" fontId="3" fillId="0" borderId="0">
      <alignment horizontal="center" wrapText="1"/>
      <protection/>
    </xf>
    <xf numFmtId="0" fontId="2" fillId="21" borderId="35">
      <alignment/>
      <protection/>
    </xf>
    <xf numFmtId="0" fontId="2" fillId="21" borderId="35">
      <alignment/>
      <protection/>
    </xf>
    <xf numFmtId="0" fontId="2" fillId="21" borderId="35">
      <alignment/>
      <protection/>
    </xf>
    <xf numFmtId="0" fontId="2" fillId="21" borderId="35">
      <alignment/>
      <protection/>
    </xf>
    <xf numFmtId="49" fontId="3" fillId="0" borderId="32">
      <alignment horizontal="center" wrapText="1"/>
      <protection/>
    </xf>
    <xf numFmtId="49" fontId="3" fillId="0" borderId="16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/>
      <protection/>
    </xf>
    <xf numFmtId="0" fontId="3" fillId="0" borderId="52">
      <alignment/>
      <protection/>
    </xf>
    <xf numFmtId="49" fontId="3" fillId="0" borderId="0">
      <alignment horizontal="center"/>
      <protection/>
    </xf>
    <xf numFmtId="49" fontId="3" fillId="0" borderId="0">
      <alignment horizontal="center"/>
      <protection/>
    </xf>
    <xf numFmtId="49" fontId="3" fillId="0" borderId="0">
      <alignment horizontal="center"/>
      <protection/>
    </xf>
    <xf numFmtId="49" fontId="3" fillId="0" borderId="0">
      <alignment horizontal="center"/>
      <protection/>
    </xf>
    <xf numFmtId="0" fontId="3" fillId="0" borderId="53">
      <alignment horizontal="center" wrapText="1"/>
      <protection/>
    </xf>
    <xf numFmtId="49" fontId="3" fillId="0" borderId="1">
      <alignment horizontal="center" wrapText="1"/>
      <protection/>
    </xf>
    <xf numFmtId="49" fontId="3" fillId="0" borderId="1">
      <alignment horizontal="center" wrapText="1"/>
      <protection/>
    </xf>
    <xf numFmtId="49" fontId="3" fillId="0" borderId="1">
      <alignment horizontal="center" wrapText="1"/>
      <protection/>
    </xf>
    <xf numFmtId="49" fontId="3" fillId="0" borderId="1">
      <alignment horizontal="center" wrapText="1"/>
      <protection/>
    </xf>
    <xf numFmtId="0" fontId="2" fillId="21" borderId="35">
      <alignment/>
      <protection/>
    </xf>
    <xf numFmtId="49" fontId="3" fillId="0" borderId="3">
      <alignment horizontal="center" wrapText="1"/>
      <protection/>
    </xf>
    <xf numFmtId="49" fontId="3" fillId="0" borderId="3">
      <alignment horizontal="center" wrapText="1"/>
      <protection/>
    </xf>
    <xf numFmtId="49" fontId="3" fillId="0" borderId="3">
      <alignment horizontal="center" wrapText="1"/>
      <protection/>
    </xf>
    <xf numFmtId="49" fontId="3" fillId="0" borderId="3">
      <alignment horizontal="center" wrapText="1"/>
      <protection/>
    </xf>
    <xf numFmtId="49" fontId="3" fillId="0" borderId="16">
      <alignment horizontal="center"/>
      <protection/>
    </xf>
    <xf numFmtId="49" fontId="3" fillId="0" borderId="1">
      <alignment horizontal="center"/>
      <protection/>
    </xf>
    <xf numFmtId="49" fontId="3" fillId="0" borderId="1">
      <alignment horizontal="center"/>
      <protection/>
    </xf>
    <xf numFmtId="49" fontId="3" fillId="0" borderId="1">
      <alignment horizontal="center"/>
      <protection/>
    </xf>
    <xf numFmtId="49" fontId="3" fillId="0" borderId="1">
      <alignment horizontal="center"/>
      <protection/>
    </xf>
    <xf numFmtId="0" fontId="2" fillId="0" borderId="35">
      <alignment/>
      <protection/>
    </xf>
    <xf numFmtId="49" fontId="3" fillId="0" borderId="5">
      <alignment/>
      <protection/>
    </xf>
    <xf numFmtId="49" fontId="3" fillId="0" borderId="5">
      <alignment/>
      <protection/>
    </xf>
    <xf numFmtId="49" fontId="3" fillId="0" borderId="5">
      <alignment/>
      <protection/>
    </xf>
    <xf numFmtId="49" fontId="3" fillId="0" borderId="5">
      <alignment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54" applyNumberFormat="0" applyAlignment="0" applyProtection="0"/>
    <xf numFmtId="0" fontId="52" fillId="29" borderId="55" applyNumberFormat="0" applyAlignment="0" applyProtection="0"/>
    <xf numFmtId="0" fontId="53" fillId="29" borderId="5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54" fillId="0" borderId="56" applyNumberFormat="0" applyFill="0" applyAlignment="0" applyProtection="0"/>
    <xf numFmtId="0" fontId="55" fillId="0" borderId="57" applyNumberFormat="0" applyFill="0" applyAlignment="0" applyProtection="0"/>
    <xf numFmtId="0" fontId="56" fillId="0" borderId="5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9" applyNumberFormat="0" applyFill="0" applyAlignment="0" applyProtection="0"/>
    <xf numFmtId="0" fontId="58" fillId="30" borderId="60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61" applyNumberFormat="0" applyFont="0" applyAlignment="0" applyProtection="0"/>
    <xf numFmtId="9" fontId="0" fillId="0" borderId="0" applyFill="0" applyBorder="0" applyAlignment="0" applyProtection="0"/>
    <xf numFmtId="0" fontId="63" fillId="0" borderId="62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863">
      <alignment/>
      <protection/>
    </xf>
    <xf numFmtId="0" fontId="16" fillId="0" borderId="0" xfId="863" applyFont="1">
      <alignment/>
      <protection/>
    </xf>
    <xf numFmtId="0" fontId="15" fillId="0" borderId="24" xfId="863" applyFont="1" applyBorder="1" applyAlignment="1">
      <alignment horizontal="center" vertical="center" wrapText="1"/>
      <protection/>
    </xf>
    <xf numFmtId="0" fontId="19" fillId="0" borderId="24" xfId="863" applyFont="1" applyBorder="1" applyAlignment="1">
      <alignment horizontal="center"/>
      <protection/>
    </xf>
    <xf numFmtId="0" fontId="19" fillId="0" borderId="24" xfId="863" applyFont="1" applyBorder="1" applyAlignment="1">
      <alignment horizontal="justify"/>
      <protection/>
    </xf>
    <xf numFmtId="4" fontId="19" fillId="0" borderId="24" xfId="863" applyNumberFormat="1" applyFont="1" applyBorder="1" applyAlignment="1">
      <alignment shrinkToFit="1"/>
      <protection/>
    </xf>
    <xf numFmtId="166" fontId="19" fillId="0" borderId="24" xfId="863" applyNumberFormat="1" applyFont="1" applyBorder="1" applyAlignment="1">
      <alignment shrinkToFit="1"/>
      <protection/>
    </xf>
    <xf numFmtId="4" fontId="0" fillId="0" borderId="0" xfId="863" applyNumberFormat="1">
      <alignment/>
      <protection/>
    </xf>
    <xf numFmtId="0" fontId="19" fillId="35" borderId="24" xfId="863" applyFont="1" applyFill="1" applyBorder="1" applyAlignment="1">
      <alignment horizontal="center"/>
      <protection/>
    </xf>
    <xf numFmtId="0" fontId="19" fillId="35" borderId="24" xfId="863" applyFont="1" applyFill="1" applyBorder="1" applyAlignment="1">
      <alignment horizontal="justify"/>
      <protection/>
    </xf>
    <xf numFmtId="4" fontId="19" fillId="35" borderId="24" xfId="863" applyNumberFormat="1" applyFont="1" applyFill="1" applyBorder="1" applyAlignment="1">
      <alignment shrinkToFit="1"/>
      <protection/>
    </xf>
    <xf numFmtId="166" fontId="19" fillId="35" borderId="24" xfId="863" applyNumberFormat="1" applyFont="1" applyFill="1" applyBorder="1" applyAlignment="1">
      <alignment shrinkToFit="1"/>
      <protection/>
    </xf>
    <xf numFmtId="0" fontId="20" fillId="0" borderId="24" xfId="863" applyFont="1" applyBorder="1" applyAlignment="1">
      <alignment horizontal="center"/>
      <protection/>
    </xf>
    <xf numFmtId="0" fontId="20" fillId="0" borderId="24" xfId="863" applyFont="1" applyBorder="1" applyAlignment="1">
      <alignment horizontal="justify" vertical="center" wrapText="1"/>
      <protection/>
    </xf>
    <xf numFmtId="4" fontId="20" fillId="0" borderId="24" xfId="863" applyNumberFormat="1" applyFont="1" applyBorder="1" applyAlignment="1">
      <alignment shrinkToFit="1"/>
      <protection/>
    </xf>
    <xf numFmtId="166" fontId="16" fillId="0" borderId="24" xfId="863" applyNumberFormat="1" applyFont="1" applyBorder="1" applyAlignment="1">
      <alignment shrinkToFit="1"/>
      <protection/>
    </xf>
    <xf numFmtId="49" fontId="21" fillId="0" borderId="24" xfId="864" applyNumberFormat="1" applyFont="1" applyFill="1" applyBorder="1" applyAlignment="1">
      <alignment horizontal="center" shrinkToFit="1"/>
      <protection/>
    </xf>
    <xf numFmtId="0" fontId="21" fillId="0" borderId="24" xfId="864" applyFont="1" applyFill="1" applyBorder="1" applyAlignment="1">
      <alignment horizontal="justify" wrapText="1"/>
      <protection/>
    </xf>
    <xf numFmtId="4" fontId="21" fillId="0" borderId="24" xfId="863" applyNumberFormat="1" applyFont="1" applyBorder="1" applyAlignment="1">
      <alignment shrinkToFit="1"/>
      <protection/>
    </xf>
    <xf numFmtId="166" fontId="21" fillId="0" borderId="24" xfId="863" applyNumberFormat="1" applyFont="1" applyBorder="1" applyAlignment="1">
      <alignment shrinkToFit="1"/>
      <protection/>
    </xf>
    <xf numFmtId="49" fontId="19" fillId="0" borderId="24" xfId="864" applyNumberFormat="1" applyFont="1" applyFill="1" applyBorder="1" applyAlignment="1">
      <alignment horizontal="center" shrinkToFit="1"/>
      <protection/>
    </xf>
    <xf numFmtId="0" fontId="19" fillId="0" borderId="24" xfId="864" applyFont="1" applyFill="1" applyBorder="1" applyAlignment="1">
      <alignment horizontal="justify" wrapText="1"/>
      <protection/>
    </xf>
    <xf numFmtId="4" fontId="19" fillId="0" borderId="24" xfId="864" applyNumberFormat="1" applyFont="1" applyFill="1" applyBorder="1" applyAlignment="1">
      <alignment shrinkToFit="1"/>
      <protection/>
    </xf>
    <xf numFmtId="49" fontId="20" fillId="0" borderId="24" xfId="864" applyNumberFormat="1" applyFont="1" applyFill="1" applyBorder="1" applyAlignment="1">
      <alignment horizontal="center" shrinkToFit="1"/>
      <protection/>
    </xf>
    <xf numFmtId="0" fontId="20" fillId="0" borderId="24" xfId="864" applyFont="1" applyFill="1" applyBorder="1" applyAlignment="1">
      <alignment horizontal="justify" wrapText="1"/>
      <protection/>
    </xf>
    <xf numFmtId="4" fontId="22" fillId="0" borderId="24" xfId="864" applyNumberFormat="1" applyFont="1" applyFill="1" applyBorder="1" applyAlignment="1">
      <alignment shrinkToFit="1"/>
      <protection/>
    </xf>
    <xf numFmtId="166" fontId="22" fillId="0" borderId="24" xfId="863" applyNumberFormat="1" applyFont="1" applyBorder="1" applyAlignment="1">
      <alignment shrinkToFit="1"/>
      <protection/>
    </xf>
    <xf numFmtId="0" fontId="19" fillId="0" borderId="24" xfId="863" applyFont="1" applyBorder="1" applyAlignment="1">
      <alignment horizontal="justify" vertical="center" wrapText="1"/>
      <protection/>
    </xf>
    <xf numFmtId="0" fontId="16" fillId="0" borderId="24" xfId="863" applyFont="1" applyBorder="1" applyAlignment="1">
      <alignment horizontal="center"/>
      <protection/>
    </xf>
    <xf numFmtId="0" fontId="20" fillId="0" borderId="63" xfId="863" applyFont="1" applyBorder="1" applyAlignment="1">
      <alignment horizontal="justify" wrapText="1"/>
      <protection/>
    </xf>
    <xf numFmtId="166" fontId="20" fillId="0" borderId="24" xfId="863" applyNumberFormat="1" applyFont="1" applyBorder="1" applyAlignment="1">
      <alignment shrinkToFit="1"/>
      <protection/>
    </xf>
    <xf numFmtId="0" fontId="21" fillId="0" borderId="63" xfId="864" applyFont="1" applyFill="1" applyBorder="1" applyAlignment="1">
      <alignment horizontal="justify" wrapText="1"/>
      <protection/>
    </xf>
    <xf numFmtId="49" fontId="23" fillId="0" borderId="24" xfId="609" applyNumberFormat="1" applyFont="1" applyProtection="1">
      <alignment horizontal="center"/>
      <protection locked="0"/>
    </xf>
    <xf numFmtId="0" fontId="23" fillId="0" borderId="64" xfId="514" applyNumberFormat="1" applyFont="1" applyBorder="1" applyAlignment="1" applyProtection="1">
      <alignment horizontal="justify" wrapText="1"/>
      <protection locked="0"/>
    </xf>
    <xf numFmtId="166" fontId="24" fillId="0" borderId="24" xfId="863" applyNumberFormat="1" applyFont="1" applyBorder="1" applyAlignment="1">
      <alignment shrinkToFit="1"/>
      <protection/>
    </xf>
    <xf numFmtId="0" fontId="21" fillId="0" borderId="24" xfId="863" applyFont="1" applyBorder="1" applyAlignment="1">
      <alignment horizontal="center"/>
      <protection/>
    </xf>
    <xf numFmtId="49" fontId="18" fillId="0" borderId="24" xfId="603" applyNumberFormat="1" applyFont="1" applyProtection="1">
      <alignment horizontal="center"/>
      <protection/>
    </xf>
    <xf numFmtId="0" fontId="18" fillId="0" borderId="24" xfId="513" applyNumberFormat="1" applyFont="1" applyBorder="1" applyAlignment="1" applyProtection="1">
      <alignment wrapText="1"/>
      <protection/>
    </xf>
    <xf numFmtId="49" fontId="25" fillId="0" borderId="24" xfId="603" applyNumberFormat="1" applyFont="1" applyProtection="1">
      <alignment horizontal="center"/>
      <protection/>
    </xf>
    <xf numFmtId="0" fontId="25" fillId="0" borderId="24" xfId="513" applyNumberFormat="1" applyFont="1" applyBorder="1" applyAlignment="1" applyProtection="1">
      <alignment horizontal="justify" wrapText="1"/>
      <protection/>
    </xf>
    <xf numFmtId="0" fontId="18" fillId="20" borderId="7" xfId="498" applyNumberFormat="1" applyFont="1" applyFill="1" applyBorder="1" applyAlignment="1" applyProtection="1">
      <alignment horizontal="justify" wrapText="1"/>
      <protection/>
    </xf>
    <xf numFmtId="4" fontId="26" fillId="0" borderId="24" xfId="863" applyNumberFormat="1" applyFont="1" applyBorder="1" applyAlignment="1">
      <alignment shrinkToFit="1"/>
      <protection/>
    </xf>
    <xf numFmtId="49" fontId="25" fillId="20" borderId="24" xfId="558" applyNumberFormat="1" applyFont="1" applyFill="1" applyBorder="1" applyAlignment="1" applyProtection="1">
      <alignment horizontal="center"/>
      <protection/>
    </xf>
    <xf numFmtId="0" fontId="25" fillId="20" borderId="7" xfId="498" applyNumberFormat="1" applyFont="1" applyFill="1" applyBorder="1" applyAlignment="1" applyProtection="1">
      <alignment wrapText="1"/>
      <protection/>
    </xf>
    <xf numFmtId="4" fontId="22" fillId="0" borderId="24" xfId="863" applyNumberFormat="1" applyFont="1" applyBorder="1" applyAlignment="1">
      <alignment shrinkToFit="1"/>
      <protection/>
    </xf>
    <xf numFmtId="0" fontId="20" fillId="0" borderId="24" xfId="863" applyFont="1" applyBorder="1" applyAlignment="1">
      <alignment horizontal="justify" wrapText="1"/>
      <protection/>
    </xf>
    <xf numFmtId="0" fontId="19" fillId="0" borderId="24" xfId="509" applyNumberFormat="1" applyFont="1" applyBorder="1" applyAlignment="1" applyProtection="1">
      <alignment wrapText="1"/>
      <protection/>
    </xf>
    <xf numFmtId="49" fontId="27" fillId="0" borderId="63" xfId="609" applyNumberFormat="1" applyFont="1" applyBorder="1" applyProtection="1">
      <alignment horizontal="center"/>
      <protection locked="0"/>
    </xf>
    <xf numFmtId="0" fontId="16" fillId="0" borderId="24" xfId="509" applyNumberFormat="1" applyFont="1" applyBorder="1" applyAlignment="1" applyProtection="1">
      <alignment wrapText="1"/>
      <protection/>
    </xf>
    <xf numFmtId="49" fontId="23" fillId="0" borderId="63" xfId="609" applyNumberFormat="1" applyFont="1" applyBorder="1" applyProtection="1">
      <alignment horizontal="center"/>
      <protection locked="0"/>
    </xf>
    <xf numFmtId="0" fontId="21" fillId="0" borderId="24" xfId="509" applyNumberFormat="1" applyFont="1" applyBorder="1" applyAlignment="1" applyProtection="1">
      <alignment wrapText="1"/>
      <protection/>
    </xf>
    <xf numFmtId="0" fontId="27" fillId="0" borderId="24" xfId="514" applyNumberFormat="1" applyFont="1" applyBorder="1" applyAlignment="1" applyProtection="1">
      <alignment horizontal="justify" wrapText="1"/>
      <protection locked="0"/>
    </xf>
    <xf numFmtId="0" fontId="23" fillId="0" borderId="24" xfId="514" applyNumberFormat="1" applyFont="1" applyBorder="1" applyAlignment="1" applyProtection="1">
      <alignment horizontal="justify" wrapText="1"/>
      <protection locked="0"/>
    </xf>
    <xf numFmtId="4" fontId="16" fillId="0" borderId="24" xfId="863" applyNumberFormat="1" applyFont="1" applyBorder="1" applyAlignment="1">
      <alignment shrinkToFit="1"/>
      <protection/>
    </xf>
    <xf numFmtId="49" fontId="25" fillId="0" borderId="63" xfId="609" applyNumberFormat="1" applyFont="1" applyBorder="1" applyProtection="1">
      <alignment horizontal="center"/>
      <protection locked="0"/>
    </xf>
    <xf numFmtId="0" fontId="25" fillId="0" borderId="24" xfId="514" applyNumberFormat="1" applyFont="1" applyBorder="1" applyAlignment="1" applyProtection="1">
      <alignment horizontal="justify" wrapText="1"/>
      <protection locked="0"/>
    </xf>
    <xf numFmtId="0" fontId="21" fillId="35" borderId="24" xfId="863" applyFont="1" applyFill="1" applyBorder="1" applyAlignment="1">
      <alignment horizontal="center"/>
      <protection/>
    </xf>
    <xf numFmtId="4" fontId="26" fillId="35" borderId="24" xfId="863" applyNumberFormat="1" applyFont="1" applyFill="1" applyBorder="1" applyAlignment="1">
      <alignment shrinkToFit="1"/>
      <protection/>
    </xf>
    <xf numFmtId="0" fontId="19" fillId="0" borderId="24" xfId="863" applyFont="1" applyBorder="1" applyAlignment="1">
      <alignment horizontal="justify" wrapText="1"/>
      <protection/>
    </xf>
    <xf numFmtId="0" fontId="22" fillId="0" borderId="24" xfId="863" applyFont="1" applyBorder="1" applyAlignment="1">
      <alignment horizontal="center"/>
      <protection/>
    </xf>
    <xf numFmtId="0" fontId="22" fillId="0" borderId="24" xfId="864" applyFont="1" applyFill="1" applyBorder="1" applyAlignment="1">
      <alignment horizontal="justify" wrapText="1"/>
      <protection/>
    </xf>
    <xf numFmtId="0" fontId="22" fillId="0" borderId="24" xfId="864" applyNumberFormat="1" applyFont="1" applyFill="1" applyBorder="1" applyAlignment="1">
      <alignment horizontal="justify" wrapText="1"/>
      <protection/>
    </xf>
    <xf numFmtId="49" fontId="22" fillId="0" borderId="24" xfId="864" applyNumberFormat="1" applyFont="1" applyFill="1" applyBorder="1" applyAlignment="1">
      <alignment horizontal="center" shrinkToFit="1"/>
      <protection/>
    </xf>
    <xf numFmtId="49" fontId="23" fillId="0" borderId="24" xfId="603" applyNumberFormat="1" applyFont="1" applyBorder="1" applyProtection="1">
      <alignment horizontal="center"/>
      <protection/>
    </xf>
    <xf numFmtId="0" fontId="23" fillId="0" borderId="24" xfId="513" applyNumberFormat="1" applyFont="1" applyBorder="1" applyAlignment="1" applyProtection="1">
      <alignment wrapText="1"/>
      <protection/>
    </xf>
    <xf numFmtId="0" fontId="21" fillId="0" borderId="24" xfId="864" applyFont="1" applyFill="1" applyBorder="1" applyAlignment="1">
      <alignment horizontal="justify" vertical="top" wrapText="1"/>
      <protection/>
    </xf>
    <xf numFmtId="49" fontId="27" fillId="0" borderId="24" xfId="558" applyNumberFormat="1" applyFont="1" applyBorder="1" applyAlignment="1" applyProtection="1">
      <alignment horizontal="center"/>
      <protection/>
    </xf>
    <xf numFmtId="0" fontId="27" fillId="20" borderId="7" xfId="498" applyNumberFormat="1" applyFont="1" applyFill="1" applyBorder="1" applyAlignment="1" applyProtection="1">
      <alignment horizontal="justify" wrapText="1"/>
      <protection/>
    </xf>
    <xf numFmtId="49" fontId="23" fillId="0" borderId="24" xfId="558" applyNumberFormat="1" applyFont="1" applyBorder="1" applyAlignment="1" applyProtection="1">
      <alignment horizontal="center"/>
      <protection/>
    </xf>
    <xf numFmtId="0" fontId="23" fillId="20" borderId="7" xfId="498" applyNumberFormat="1" applyFont="1" applyFill="1" applyBorder="1" applyAlignment="1" applyProtection="1">
      <alignment horizontal="justify" wrapText="1"/>
      <protection/>
    </xf>
    <xf numFmtId="0" fontId="21" fillId="0" borderId="24" xfId="864" applyNumberFormat="1" applyFont="1" applyFill="1" applyBorder="1" applyAlignment="1">
      <alignment horizontal="justify" wrapText="1"/>
      <protection/>
    </xf>
    <xf numFmtId="0" fontId="25" fillId="20" borderId="7" xfId="498" applyNumberFormat="1" applyFont="1" applyFill="1" applyBorder="1" applyAlignment="1" applyProtection="1">
      <alignment horizontal="justify" wrapText="1"/>
      <protection/>
    </xf>
    <xf numFmtId="0" fontId="16" fillId="0" borderId="24" xfId="863" applyFont="1" applyBorder="1" applyAlignment="1">
      <alignment horizontal="justify" wrapText="1"/>
      <protection/>
    </xf>
    <xf numFmtId="166" fontId="26" fillId="0" borderId="24" xfId="863" applyNumberFormat="1" applyFont="1" applyBorder="1" applyAlignment="1">
      <alignment shrinkToFit="1"/>
      <protection/>
    </xf>
    <xf numFmtId="4" fontId="28" fillId="0" borderId="24" xfId="863" applyNumberFormat="1" applyFont="1" applyBorder="1" applyAlignment="1">
      <alignment shrinkToFit="1"/>
      <protection/>
    </xf>
    <xf numFmtId="49" fontId="27" fillId="0" borderId="24" xfId="603" applyNumberFormat="1" applyFont="1" applyBorder="1" applyProtection="1">
      <alignment horizontal="center"/>
      <protection/>
    </xf>
    <xf numFmtId="0" fontId="27" fillId="0" borderId="24" xfId="513" applyNumberFormat="1" applyFont="1" applyBorder="1" applyAlignment="1" applyProtection="1">
      <alignment horizontal="justify" wrapText="1"/>
      <protection/>
    </xf>
    <xf numFmtId="0" fontId="23" fillId="0" borderId="24" xfId="513" applyNumberFormat="1" applyFont="1" applyBorder="1" applyAlignment="1" applyProtection="1">
      <alignment horizontal="justify" wrapText="1"/>
      <protection/>
    </xf>
    <xf numFmtId="0" fontId="27" fillId="20" borderId="22" xfId="498" applyNumberFormat="1" applyFont="1" applyFill="1" applyBorder="1" applyAlignment="1" applyProtection="1">
      <alignment horizontal="justify" wrapText="1"/>
      <protection/>
    </xf>
    <xf numFmtId="4" fontId="20" fillId="0" borderId="21" xfId="863" applyNumberFormat="1" applyFont="1" applyBorder="1" applyAlignment="1">
      <alignment shrinkToFit="1"/>
      <protection/>
    </xf>
    <xf numFmtId="49" fontId="25" fillId="0" borderId="63" xfId="558" applyNumberFormat="1" applyFont="1" applyBorder="1" applyAlignment="1" applyProtection="1">
      <alignment horizontal="center"/>
      <protection/>
    </xf>
    <xf numFmtId="0" fontId="25" fillId="20" borderId="24" xfId="498" applyNumberFormat="1" applyFont="1" applyFill="1" applyBorder="1" applyAlignment="1" applyProtection="1">
      <alignment horizontal="justify" wrapText="1"/>
      <protection/>
    </xf>
    <xf numFmtId="4" fontId="22" fillId="0" borderId="20" xfId="863" applyNumberFormat="1" applyFont="1" applyBorder="1" applyAlignment="1">
      <alignment shrinkToFit="1"/>
      <protection/>
    </xf>
    <xf numFmtId="49" fontId="23" fillId="0" borderId="65" xfId="558" applyNumberFormat="1" applyFont="1" applyBorder="1" applyAlignment="1" applyProtection="1">
      <alignment horizontal="center"/>
      <protection/>
    </xf>
    <xf numFmtId="0" fontId="23" fillId="20" borderId="24" xfId="498" applyNumberFormat="1" applyFont="1" applyFill="1" applyBorder="1" applyAlignment="1" applyProtection="1">
      <alignment horizontal="justify" wrapText="1"/>
      <protection/>
    </xf>
    <xf numFmtId="4" fontId="21" fillId="0" borderId="20" xfId="863" applyNumberFormat="1" applyFont="1" applyBorder="1" applyAlignment="1">
      <alignment shrinkToFit="1"/>
      <protection/>
    </xf>
    <xf numFmtId="49" fontId="23" fillId="0" borderId="21" xfId="558" applyNumberFormat="1" applyFont="1" applyBorder="1" applyAlignment="1" applyProtection="1">
      <alignment horizontal="center"/>
      <protection/>
    </xf>
    <xf numFmtId="0" fontId="23" fillId="20" borderId="0" xfId="498" applyNumberFormat="1" applyFont="1" applyFill="1" applyBorder="1" applyAlignment="1" applyProtection="1">
      <alignment horizontal="justify" wrapText="1"/>
      <protection/>
    </xf>
    <xf numFmtId="4" fontId="21" fillId="0" borderId="1" xfId="863" applyNumberFormat="1" applyFont="1" applyBorder="1" applyAlignment="1">
      <alignment shrinkToFit="1"/>
      <protection/>
    </xf>
    <xf numFmtId="49" fontId="25" fillId="0" borderId="24" xfId="558" applyNumberFormat="1" applyFont="1" applyBorder="1" applyAlignment="1" applyProtection="1">
      <alignment horizontal="center"/>
      <protection/>
    </xf>
    <xf numFmtId="49" fontId="27" fillId="0" borderId="1" xfId="603" applyNumberFormat="1" applyFont="1" applyBorder="1" applyProtection="1">
      <alignment horizontal="center"/>
      <protection/>
    </xf>
    <xf numFmtId="0" fontId="27" fillId="0" borderId="1" xfId="513" applyNumberFormat="1" applyFont="1" applyBorder="1" applyAlignment="1" applyProtection="1">
      <alignment horizontal="justify" wrapText="1"/>
      <protection/>
    </xf>
    <xf numFmtId="4" fontId="20" fillId="0" borderId="24" xfId="863" applyNumberFormat="1" applyFont="1" applyBorder="1">
      <alignment/>
      <protection/>
    </xf>
    <xf numFmtId="4" fontId="21" fillId="0" borderId="24" xfId="863" applyNumberFormat="1" applyFont="1" applyBorder="1">
      <alignment/>
      <protection/>
    </xf>
    <xf numFmtId="0" fontId="21" fillId="0" borderId="24" xfId="863" applyFont="1" applyBorder="1" applyAlignment="1">
      <alignment horizontal="justify" wrapText="1"/>
      <protection/>
    </xf>
    <xf numFmtId="0" fontId="21" fillId="0" borderId="63" xfId="863" applyFont="1" applyBorder="1" applyAlignment="1">
      <alignment horizontal="center"/>
      <protection/>
    </xf>
    <xf numFmtId="49" fontId="19" fillId="20" borderId="63" xfId="608" applyNumberFormat="1" applyFont="1" applyFill="1" applyBorder="1" applyAlignment="1" applyProtection="1">
      <alignment horizontal="center"/>
      <protection/>
    </xf>
    <xf numFmtId="0" fontId="19" fillId="20" borderId="24" xfId="513" applyNumberFormat="1" applyFont="1" applyFill="1" applyBorder="1" applyAlignment="1" applyProtection="1">
      <alignment wrapText="1"/>
      <protection/>
    </xf>
    <xf numFmtId="4" fontId="19" fillId="0" borderId="20" xfId="863" applyNumberFormat="1" applyFont="1" applyBorder="1" applyAlignment="1">
      <alignment shrinkToFit="1"/>
      <protection/>
    </xf>
    <xf numFmtId="49" fontId="20" fillId="20" borderId="63" xfId="608" applyNumberFormat="1" applyFont="1" applyFill="1" applyBorder="1" applyAlignment="1" applyProtection="1">
      <alignment horizontal="center"/>
      <protection/>
    </xf>
    <xf numFmtId="0" fontId="20" fillId="20" borderId="24" xfId="513" applyNumberFormat="1" applyFont="1" applyFill="1" applyBorder="1" applyAlignment="1" applyProtection="1">
      <alignment wrapText="1"/>
      <protection/>
    </xf>
    <xf numFmtId="4" fontId="20" fillId="0" borderId="20" xfId="863" applyNumberFormat="1" applyFont="1" applyBorder="1" applyAlignment="1">
      <alignment shrinkToFit="1"/>
      <protection/>
    </xf>
    <xf numFmtId="49" fontId="21" fillId="20" borderId="63" xfId="608" applyNumberFormat="1" applyFont="1" applyFill="1" applyBorder="1" applyAlignment="1" applyProtection="1">
      <alignment horizontal="center"/>
      <protection/>
    </xf>
    <xf numFmtId="0" fontId="21" fillId="20" borderId="24" xfId="513" applyNumberFormat="1" applyFont="1" applyFill="1" applyBorder="1" applyAlignment="1" applyProtection="1">
      <alignment wrapText="1"/>
      <protection/>
    </xf>
    <xf numFmtId="0" fontId="19" fillId="35" borderId="24" xfId="864" applyFont="1" applyFill="1" applyBorder="1" applyAlignment="1">
      <alignment horizontal="center"/>
      <protection/>
    </xf>
    <xf numFmtId="0" fontId="19" fillId="35" borderId="24" xfId="864" applyFont="1" applyFill="1" applyBorder="1" applyAlignment="1">
      <alignment horizontal="justify" vertical="center" wrapText="1"/>
      <protection/>
    </xf>
    <xf numFmtId="0" fontId="19" fillId="0" borderId="24" xfId="864" applyFont="1" applyBorder="1" applyAlignment="1">
      <alignment horizontal="center"/>
      <protection/>
    </xf>
    <xf numFmtId="0" fontId="19" fillId="0" borderId="24" xfId="864" applyFont="1" applyBorder="1" applyAlignment="1">
      <alignment horizontal="justify" vertical="center" wrapText="1"/>
      <protection/>
    </xf>
    <xf numFmtId="0" fontId="29" fillId="0" borderId="24" xfId="864" applyFont="1" applyBorder="1" applyAlignment="1">
      <alignment horizontal="center"/>
      <protection/>
    </xf>
    <xf numFmtId="0" fontId="16" fillId="0" borderId="24" xfId="864" applyFont="1" applyBorder="1" applyAlignment="1">
      <alignment horizontal="justify" vertical="center" wrapText="1"/>
      <protection/>
    </xf>
    <xf numFmtId="0" fontId="20" fillId="0" borderId="24" xfId="864" applyFont="1" applyBorder="1" applyAlignment="1">
      <alignment horizontal="center"/>
      <protection/>
    </xf>
    <xf numFmtId="0" fontId="20" fillId="0" borderId="24" xfId="864" applyFont="1" applyBorder="1" applyAlignment="1">
      <alignment horizontal="justify" wrapText="1"/>
      <protection/>
    </xf>
    <xf numFmtId="0" fontId="21" fillId="0" borderId="24" xfId="864" applyFont="1" applyBorder="1" applyAlignment="1">
      <alignment horizontal="center"/>
      <protection/>
    </xf>
    <xf numFmtId="0" fontId="21" fillId="0" borderId="24" xfId="864" applyFont="1" applyBorder="1" applyAlignment="1">
      <alignment horizontal="justify" vertical="center" wrapText="1"/>
      <protection/>
    </xf>
    <xf numFmtId="0" fontId="20" fillId="0" borderId="24" xfId="864" applyFont="1" applyBorder="1" applyAlignment="1">
      <alignment horizontal="justify" vertical="center" wrapText="1"/>
      <protection/>
    </xf>
    <xf numFmtId="49" fontId="16" fillId="0" borderId="63" xfId="864" applyNumberFormat="1" applyFont="1" applyFill="1" applyBorder="1" applyAlignment="1">
      <alignment horizontal="center" shrinkToFit="1"/>
      <protection/>
    </xf>
    <xf numFmtId="0" fontId="16" fillId="0" borderId="24" xfId="864" applyFont="1" applyFill="1" applyBorder="1" applyAlignment="1">
      <alignment horizontal="justify" wrapText="1"/>
      <protection/>
    </xf>
    <xf numFmtId="49" fontId="20" fillId="0" borderId="24" xfId="0" applyNumberFormat="1" applyFont="1" applyFill="1" applyBorder="1" applyAlignment="1">
      <alignment horizontal="center" shrinkToFit="1"/>
    </xf>
    <xf numFmtId="49" fontId="21" fillId="0" borderId="24" xfId="0" applyNumberFormat="1" applyFont="1" applyFill="1" applyBorder="1" applyAlignment="1">
      <alignment horizontal="center" shrinkToFit="1"/>
    </xf>
    <xf numFmtId="4" fontId="28" fillId="20" borderId="24" xfId="863" applyNumberFormat="1" applyFont="1" applyFill="1" applyBorder="1" applyAlignment="1">
      <alignment shrinkToFit="1"/>
      <protection/>
    </xf>
    <xf numFmtId="166" fontId="28" fillId="0" borderId="24" xfId="863" applyNumberFormat="1" applyFont="1" applyBorder="1" applyAlignment="1">
      <alignment shrinkToFit="1"/>
      <protection/>
    </xf>
    <xf numFmtId="0" fontId="22" fillId="0" borderId="24" xfId="0" applyFont="1" applyFill="1" applyBorder="1" applyAlignment="1">
      <alignment horizontal="justify" vertical="center" wrapText="1"/>
    </xf>
    <xf numFmtId="0" fontId="21" fillId="0" borderId="24" xfId="0" applyFont="1" applyFill="1" applyBorder="1" applyAlignment="1">
      <alignment horizontal="justify" wrapText="1"/>
    </xf>
    <xf numFmtId="0" fontId="22" fillId="0" borderId="24" xfId="0" applyFont="1" applyFill="1" applyBorder="1" applyAlignment="1">
      <alignment horizontal="justify" wrapText="1"/>
    </xf>
    <xf numFmtId="0" fontId="27" fillId="0" borderId="24" xfId="514" applyNumberFormat="1" applyFont="1" applyBorder="1" applyAlignment="1" applyProtection="1">
      <alignment horizontal="justify" vertical="top" wrapText="1"/>
      <protection locked="0"/>
    </xf>
    <xf numFmtId="0" fontId="23" fillId="0" borderId="24" xfId="514" applyNumberFormat="1" applyFont="1" applyBorder="1" applyAlignment="1" applyProtection="1">
      <alignment horizontal="justify" vertical="top" wrapText="1"/>
      <protection locked="0"/>
    </xf>
    <xf numFmtId="49" fontId="16" fillId="0" borderId="24" xfId="864" applyNumberFormat="1" applyFont="1" applyFill="1" applyBorder="1" applyAlignment="1">
      <alignment horizontal="center" shrinkToFit="1"/>
      <protection/>
    </xf>
    <xf numFmtId="0" fontId="21" fillId="0" borderId="24" xfId="864" applyFont="1" applyFill="1" applyBorder="1" applyAlignment="1">
      <alignment horizontal="justify" vertical="center" wrapText="1"/>
      <protection/>
    </xf>
    <xf numFmtId="0" fontId="20" fillId="0" borderId="24" xfId="864" applyFont="1" applyFill="1" applyBorder="1" applyAlignment="1">
      <alignment wrapText="1"/>
      <protection/>
    </xf>
    <xf numFmtId="0" fontId="21" fillId="0" borderId="24" xfId="864" applyFont="1" applyFill="1" applyBorder="1" applyAlignment="1">
      <alignment wrapText="1"/>
      <protection/>
    </xf>
    <xf numFmtId="0" fontId="21" fillId="20" borderId="24" xfId="864" applyFont="1" applyFill="1" applyBorder="1" applyAlignment="1">
      <alignment wrapText="1"/>
      <protection/>
    </xf>
    <xf numFmtId="4" fontId="21" fillId="20" borderId="24" xfId="863" applyNumberFormat="1" applyFont="1" applyFill="1" applyBorder="1" applyAlignment="1">
      <alignment shrinkToFit="1"/>
      <protection/>
    </xf>
    <xf numFmtId="166" fontId="21" fillId="20" borderId="24" xfId="863" applyNumberFormat="1" applyFont="1" applyFill="1" applyBorder="1" applyAlignment="1">
      <alignment shrinkToFit="1"/>
      <protection/>
    </xf>
    <xf numFmtId="0" fontId="21" fillId="20" borderId="24" xfId="864" applyFont="1" applyFill="1" applyBorder="1" applyAlignment="1">
      <alignment horizontal="justify" wrapText="1"/>
      <protection/>
    </xf>
    <xf numFmtId="4" fontId="21" fillId="20" borderId="24" xfId="0" applyNumberFormat="1" applyFont="1" applyFill="1" applyBorder="1" applyAlignment="1">
      <alignment horizontal="right"/>
    </xf>
    <xf numFmtId="4" fontId="21" fillId="35" borderId="24" xfId="863" applyNumberFormat="1" applyFont="1" applyFill="1" applyBorder="1" applyAlignment="1">
      <alignment shrinkToFit="1"/>
      <protection/>
    </xf>
    <xf numFmtId="166" fontId="21" fillId="35" borderId="24" xfId="863" applyNumberFormat="1" applyFont="1" applyFill="1" applyBorder="1" applyAlignment="1">
      <alignment shrinkToFit="1"/>
      <protection/>
    </xf>
    <xf numFmtId="0" fontId="21" fillId="20" borderId="24" xfId="864" applyNumberFormat="1" applyFont="1" applyFill="1" applyBorder="1" applyAlignment="1">
      <alignment horizontal="justify" wrapText="1"/>
      <protection/>
    </xf>
    <xf numFmtId="4" fontId="21" fillId="0" borderId="24" xfId="0" applyNumberFormat="1" applyFont="1" applyFill="1" applyBorder="1" applyAlignment="1">
      <alignment horizontal="right"/>
    </xf>
    <xf numFmtId="0" fontId="23" fillId="20" borderId="24" xfId="0" applyFont="1" applyFill="1" applyBorder="1" applyAlignment="1">
      <alignment horizontal="justify" wrapText="1"/>
    </xf>
    <xf numFmtId="0" fontId="23" fillId="20" borderId="24" xfId="864" applyFont="1" applyFill="1" applyBorder="1" applyAlignment="1">
      <alignment horizontal="justify" wrapText="1"/>
      <protection/>
    </xf>
    <xf numFmtId="0" fontId="23" fillId="20" borderId="24" xfId="864" applyFont="1" applyFill="1" applyBorder="1" applyAlignment="1">
      <alignment horizontal="justify" vertical="top" wrapText="1"/>
      <protection/>
    </xf>
    <xf numFmtId="0" fontId="23" fillId="20" borderId="24" xfId="864" applyFont="1" applyFill="1" applyBorder="1" applyAlignment="1">
      <alignment vertical="top" wrapText="1"/>
      <protection/>
    </xf>
    <xf numFmtId="0" fontId="23" fillId="0" borderId="24" xfId="864" applyFont="1" applyBorder="1" applyAlignment="1">
      <alignment horizontal="justify" wrapText="1"/>
      <protection/>
    </xf>
    <xf numFmtId="0" fontId="20" fillId="0" borderId="24" xfId="863" applyFont="1" applyBorder="1" applyAlignment="1">
      <alignment horizontal="center" wrapText="1"/>
      <protection/>
    </xf>
    <xf numFmtId="0" fontId="27" fillId="0" borderId="24" xfId="0" applyFont="1" applyBorder="1" applyAlignment="1">
      <alignment horizontal="justify" wrapText="1"/>
    </xf>
    <xf numFmtId="0" fontId="21" fillId="0" borderId="24" xfId="863" applyFont="1" applyBorder="1" applyAlignment="1">
      <alignment horizontal="center" wrapText="1"/>
      <protection/>
    </xf>
    <xf numFmtId="0" fontId="23" fillId="0" borderId="24" xfId="0" applyFont="1" applyBorder="1" applyAlignment="1">
      <alignment horizontal="justify" wrapText="1"/>
    </xf>
    <xf numFmtId="0" fontId="22" fillId="0" borderId="24" xfId="863" applyFont="1" applyBorder="1" applyAlignment="1">
      <alignment horizontal="center" wrapText="1"/>
      <protection/>
    </xf>
    <xf numFmtId="0" fontId="27" fillId="0" borderId="24" xfId="864" applyFont="1" applyBorder="1" applyAlignment="1">
      <alignment horizontal="justify" wrapText="1"/>
      <protection/>
    </xf>
    <xf numFmtId="0" fontId="29" fillId="0" borderId="24" xfId="864" applyFont="1" applyBorder="1" applyAlignment="1">
      <alignment horizontal="justify" wrapText="1"/>
      <protection/>
    </xf>
    <xf numFmtId="0" fontId="21" fillId="0" borderId="21" xfId="863" applyFont="1" applyBorder="1" applyAlignment="1">
      <alignment horizontal="center"/>
      <protection/>
    </xf>
    <xf numFmtId="0" fontId="23" fillId="0" borderId="21" xfId="864" applyFont="1" applyBorder="1" applyAlignment="1">
      <alignment horizontal="justify" wrapText="1"/>
      <protection/>
    </xf>
    <xf numFmtId="0" fontId="27" fillId="0" borderId="24" xfId="0" applyFont="1" applyBorder="1" applyAlignment="1">
      <alignment horizontal="justify" vertical="center" wrapText="1"/>
    </xf>
    <xf numFmtId="49" fontId="30" fillId="0" borderId="1" xfId="558" applyNumberFormat="1" applyFont="1" applyBorder="1" applyAlignment="1" applyProtection="1">
      <alignment horizontal="center"/>
      <protection/>
    </xf>
    <xf numFmtId="0" fontId="18" fillId="20" borderId="8" xfId="498" applyNumberFormat="1" applyFont="1" applyFill="1" applyBorder="1" applyAlignment="1" applyProtection="1">
      <alignment horizontal="justify" wrapText="1"/>
      <protection/>
    </xf>
    <xf numFmtId="49" fontId="18" fillId="0" borderId="24" xfId="609" applyNumberFormat="1" applyFont="1" applyProtection="1">
      <alignment horizontal="center"/>
      <protection locked="0"/>
    </xf>
    <xf numFmtId="0" fontId="18" fillId="0" borderId="25" xfId="514" applyNumberFormat="1" applyFont="1" applyAlignment="1" applyProtection="1">
      <alignment horizontal="justify" wrapText="1"/>
      <protection locked="0"/>
    </xf>
    <xf numFmtId="49" fontId="27" fillId="0" borderId="24" xfId="609" applyNumberFormat="1" applyFont="1" applyProtection="1">
      <alignment horizontal="center"/>
      <protection locked="0"/>
    </xf>
    <xf numFmtId="0" fontId="27" fillId="0" borderId="25" xfId="514" applyNumberFormat="1" applyFont="1" applyAlignment="1" applyProtection="1">
      <alignment horizontal="justify" wrapText="1"/>
      <protection locked="0"/>
    </xf>
    <xf numFmtId="0" fontId="19" fillId="0" borderId="24" xfId="864" applyFont="1" applyBorder="1">
      <alignment/>
      <protection/>
    </xf>
    <xf numFmtId="0" fontId="16" fillId="0" borderId="0" xfId="0" applyFont="1" applyAlignment="1">
      <alignment/>
    </xf>
    <xf numFmtId="0" fontId="19" fillId="0" borderId="24" xfId="863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 horizontal="justify" vertical="top" wrapText="1" readingOrder="1"/>
    </xf>
    <xf numFmtId="49" fontId="17" fillId="0" borderId="24" xfId="0" applyNumberFormat="1" applyFont="1" applyBorder="1" applyAlignment="1">
      <alignment horizontal="center" wrapText="1" readingOrder="1"/>
    </xf>
    <xf numFmtId="4" fontId="15" fillId="0" borderId="24" xfId="0" applyNumberFormat="1" applyFont="1" applyBorder="1" applyAlignment="1">
      <alignment shrinkToFit="1"/>
    </xf>
    <xf numFmtId="166" fontId="15" fillId="0" borderId="24" xfId="0" applyNumberFormat="1" applyFont="1" applyBorder="1" applyAlignment="1">
      <alignment shrinkToFit="1"/>
    </xf>
    <xf numFmtId="0" fontId="31" fillId="0" borderId="24" xfId="0" applyFont="1" applyBorder="1" applyAlignment="1">
      <alignment horizontal="justify" vertical="top" wrapText="1" readingOrder="1"/>
    </xf>
    <xf numFmtId="49" fontId="31" fillId="0" borderId="24" xfId="0" applyNumberFormat="1" applyFont="1" applyBorder="1" applyAlignment="1">
      <alignment horizontal="center" wrapText="1" readingOrder="1"/>
    </xf>
    <xf numFmtId="4" fontId="32" fillId="0" borderId="24" xfId="0" applyNumberFormat="1" applyFont="1" applyBorder="1" applyAlignment="1">
      <alignment shrinkToFit="1"/>
    </xf>
    <xf numFmtId="166" fontId="32" fillId="0" borderId="24" xfId="0" applyNumberFormat="1" applyFont="1" applyBorder="1" applyAlignment="1">
      <alignment shrinkToFit="1"/>
    </xf>
    <xf numFmtId="4" fontId="16" fillId="0" borderId="24" xfId="0" applyNumberFormat="1" applyFont="1" applyBorder="1" applyAlignment="1">
      <alignment shrinkToFit="1"/>
    </xf>
    <xf numFmtId="0" fontId="31" fillId="0" borderId="24" xfId="0" applyFont="1" applyBorder="1" applyAlignment="1">
      <alignment horizontal="justify" wrapText="1" readingOrder="1"/>
    </xf>
    <xf numFmtId="0" fontId="17" fillId="0" borderId="53" xfId="798" applyNumberFormat="1" applyFont="1" applyBorder="1" applyProtection="1">
      <alignment horizontal="left" wrapText="1"/>
      <protection/>
    </xf>
    <xf numFmtId="0" fontId="15" fillId="0" borderId="3" xfId="0" applyFont="1" applyBorder="1" applyAlignment="1">
      <alignment shrinkToFit="1"/>
    </xf>
    <xf numFmtId="4" fontId="15" fillId="0" borderId="3" xfId="0" applyNumberFormat="1" applyFont="1" applyBorder="1" applyAlignment="1">
      <alignment shrinkToFit="1"/>
    </xf>
    <xf numFmtId="167" fontId="15" fillId="0" borderId="66" xfId="0" applyNumberFormat="1" applyFont="1" applyBorder="1" applyAlignment="1">
      <alignment shrinkToFit="1"/>
    </xf>
    <xf numFmtId="0" fontId="25" fillId="20" borderId="63" xfId="498" applyNumberFormat="1" applyFont="1" applyFill="1" applyBorder="1" applyAlignment="1" applyProtection="1">
      <alignment horizontal="justify" wrapText="1"/>
      <protection/>
    </xf>
    <xf numFmtId="0" fontId="20" fillId="0" borderId="24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14" fillId="0" borderId="0" xfId="86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wrapText="1"/>
    </xf>
    <xf numFmtId="0" fontId="15" fillId="0" borderId="24" xfId="863" applyFont="1" applyBorder="1" applyAlignment="1">
      <alignment horizontal="center" vertical="center" wrapText="1"/>
      <protection/>
    </xf>
    <xf numFmtId="0" fontId="17" fillId="0" borderId="24" xfId="864" applyFont="1" applyBorder="1" applyAlignment="1">
      <alignment horizontal="center" vertical="center" wrapText="1"/>
      <protection/>
    </xf>
    <xf numFmtId="0" fontId="18" fillId="0" borderId="24" xfId="864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 wrapText="1" readingOrder="1"/>
    </xf>
    <xf numFmtId="0" fontId="17" fillId="0" borderId="24" xfId="0" applyFont="1" applyBorder="1" applyAlignment="1">
      <alignment horizontal="center" vertical="center" wrapText="1" readingOrder="1"/>
    </xf>
    <xf numFmtId="0" fontId="30" fillId="0" borderId="24" xfId="864" applyFont="1" applyBorder="1" applyAlignment="1">
      <alignment horizontal="center" vertical="center" wrapText="1"/>
      <protection/>
    </xf>
    <xf numFmtId="0" fontId="28" fillId="0" borderId="24" xfId="863" applyFont="1" applyBorder="1" applyAlignment="1">
      <alignment horizontal="center"/>
      <protection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="115" zoomScaleNormal="115" zoomScalePageLayoutView="0" workbookViewId="0" topLeftCell="A1">
      <pane xSplit="2" ySplit="6" topLeftCell="C196" activePane="bottomRight" state="frozen"/>
      <selection pane="topLeft" activeCell="A1" sqref="A1"/>
      <selection pane="topRight" activeCell="E1" sqref="E1"/>
      <selection pane="bottomLeft" activeCell="A186" sqref="A186"/>
      <selection pane="bottomRight" activeCell="G200" sqref="G200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3" width="12.7109375" style="1" customWidth="1"/>
    <col min="4" max="4" width="13.003906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0" width="21.421875" style="1" customWidth="1"/>
    <col min="11" max="16384" width="9.140625" style="1" customWidth="1"/>
  </cols>
  <sheetData>
    <row r="1" spans="1:9" ht="24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 ht="18.75" customHeight="1">
      <c r="A2" s="181" t="s">
        <v>427</v>
      </c>
      <c r="B2" s="181"/>
      <c r="C2" s="181"/>
      <c r="D2" s="181"/>
      <c r="E2" s="181"/>
      <c r="F2" s="181"/>
      <c r="G2" s="181"/>
      <c r="H2" s="181"/>
      <c r="I2" s="181"/>
    </row>
    <row r="3" spans="1:9" ht="18.75" customHeight="1">
      <c r="A3" s="182" t="s">
        <v>1</v>
      </c>
      <c r="B3" s="182"/>
      <c r="C3" s="182"/>
      <c r="D3" s="182"/>
      <c r="E3" s="182"/>
      <c r="F3" s="182"/>
      <c r="G3" s="182"/>
      <c r="H3" s="182"/>
      <c r="I3" s="182"/>
    </row>
    <row r="4" ht="15.75" customHeight="1">
      <c r="I4" s="2" t="s">
        <v>2</v>
      </c>
    </row>
    <row r="5" spans="1:9" ht="45" customHeight="1">
      <c r="A5" s="183" t="s">
        <v>3</v>
      </c>
      <c r="B5" s="183" t="s">
        <v>4</v>
      </c>
      <c r="C5" s="184" t="s">
        <v>5</v>
      </c>
      <c r="D5" s="184" t="s">
        <v>6</v>
      </c>
      <c r="E5" s="184" t="s">
        <v>7</v>
      </c>
      <c r="F5" s="185" t="s">
        <v>8</v>
      </c>
      <c r="G5" s="184" t="s">
        <v>9</v>
      </c>
      <c r="H5" s="184"/>
      <c r="I5" s="184"/>
    </row>
    <row r="6" spans="1:9" ht="45.75" customHeight="1">
      <c r="A6" s="183"/>
      <c r="B6" s="183"/>
      <c r="C6" s="184"/>
      <c r="D6" s="184"/>
      <c r="E6" s="184"/>
      <c r="F6" s="185"/>
      <c r="G6" s="3" t="s">
        <v>7</v>
      </c>
      <c r="H6" s="3" t="s">
        <v>10</v>
      </c>
      <c r="I6" s="3" t="s">
        <v>11</v>
      </c>
    </row>
    <row r="7" spans="1:10" ht="12.75" customHeight="1">
      <c r="A7" s="4" t="s">
        <v>12</v>
      </c>
      <c r="B7" s="5" t="s">
        <v>13</v>
      </c>
      <c r="C7" s="6">
        <f>SUM(C9,C15,C21,C30,C36,C39,C50,C68,C61,C75,C88,C120)</f>
        <v>48127390.27</v>
      </c>
      <c r="D7" s="6">
        <f>SUM(D9,D15,D21,D30,D33,D36,D39,D50,D68,D61,D75,D88,D120)</f>
        <v>48408550.31</v>
      </c>
      <c r="E7" s="6">
        <f>SUM(E9,E15,E21,E30,E36,E39,E50,E68,E61,E75,E88,E120,E33)</f>
        <v>47248505.41</v>
      </c>
      <c r="F7" s="7">
        <f aca="true" t="shared" si="0" ref="F7:F23">SUM(E7/D7)*100</f>
        <v>97.60363635644678</v>
      </c>
      <c r="G7" s="6">
        <f>SUM(G9,G15,G21,G30,G36,G39,G50,G68,G61,G75,G88,G120)</f>
        <v>47620275.87</v>
      </c>
      <c r="H7" s="6">
        <f>SUM(H9,H15,H21,H30,H36,H39,H50,H68,H61,H75,H88,H120,H33)</f>
        <v>-371770.4600000011</v>
      </c>
      <c r="I7" s="7">
        <f aca="true" t="shared" si="1" ref="I7:I23">SUM(E7/G7)*100</f>
        <v>99.2193021707499</v>
      </c>
      <c r="J7" s="8"/>
    </row>
    <row r="8" spans="1:10" ht="12.75">
      <c r="A8" s="9"/>
      <c r="B8" s="10" t="s">
        <v>14</v>
      </c>
      <c r="C8" s="11">
        <f>SUM(C9+C15+C21+C30+C36+C39+C33)</f>
        <v>39083480.27</v>
      </c>
      <c r="D8" s="11">
        <f>SUM(D9+D15+D21+D30+D36+D39+D33)</f>
        <v>38432210.67</v>
      </c>
      <c r="E8" s="11">
        <f>SUM(E9+E15+E21+E30+E36+E39+E33)</f>
        <v>37352654.169999994</v>
      </c>
      <c r="F8" s="12">
        <f t="shared" si="0"/>
        <v>97.19101118259974</v>
      </c>
      <c r="G8" s="11">
        <f>SUM(G9+G15+G21+G30+G36+G39+G33)</f>
        <v>38585717.25</v>
      </c>
      <c r="H8" s="11">
        <f>SUM(H9+H15+H21+H30+H36+H39+H33)</f>
        <v>-1233063.0800000008</v>
      </c>
      <c r="I8" s="12">
        <f t="shared" si="1"/>
        <v>96.80435361092061</v>
      </c>
      <c r="J8" s="8"/>
    </row>
    <row r="9" spans="1:10" ht="12.75">
      <c r="A9" s="4" t="s">
        <v>15</v>
      </c>
      <c r="B9" s="5" t="s">
        <v>16</v>
      </c>
      <c r="C9" s="6">
        <f>SUM(C10)</f>
        <v>28069500</v>
      </c>
      <c r="D9" s="6">
        <f>SUM(D10)</f>
        <v>27142948.68</v>
      </c>
      <c r="E9" s="6">
        <f>SUM(E10)</f>
        <v>26858267.669999998</v>
      </c>
      <c r="F9" s="7">
        <f t="shared" si="0"/>
        <v>98.9511787633826</v>
      </c>
      <c r="G9" s="6">
        <f>SUM(G10)</f>
        <v>28118340.7</v>
      </c>
      <c r="H9" s="6">
        <f>SUM(H10)</f>
        <v>-1260073.0300000007</v>
      </c>
      <c r="I9" s="7">
        <f t="shared" si="1"/>
        <v>95.51867927256461</v>
      </c>
      <c r="J9" s="8"/>
    </row>
    <row r="10" spans="1:10" ht="12.75">
      <c r="A10" s="13" t="s">
        <v>17</v>
      </c>
      <c r="B10" s="14" t="s">
        <v>18</v>
      </c>
      <c r="C10" s="15">
        <f>SUM(C11:C14)</f>
        <v>28069500</v>
      </c>
      <c r="D10" s="15">
        <f>SUM(D11:D14)</f>
        <v>27142948.68</v>
      </c>
      <c r="E10" s="15">
        <f>SUM(E11:E14)</f>
        <v>26858267.669999998</v>
      </c>
      <c r="F10" s="16">
        <f t="shared" si="0"/>
        <v>98.9511787633826</v>
      </c>
      <c r="G10" s="15">
        <f>SUM(G11:G14)</f>
        <v>28118340.7</v>
      </c>
      <c r="H10" s="15">
        <f>SUM(H11:H14)</f>
        <v>-1260073.0300000007</v>
      </c>
      <c r="I10" s="16">
        <f t="shared" si="1"/>
        <v>95.51867927256461</v>
      </c>
      <c r="J10" s="8"/>
    </row>
    <row r="11" spans="1:10" ht="55.5" customHeight="1">
      <c r="A11" s="17" t="s">
        <v>19</v>
      </c>
      <c r="B11" s="18" t="s">
        <v>20</v>
      </c>
      <c r="C11" s="19">
        <v>27960000</v>
      </c>
      <c r="D11" s="19">
        <v>26956114.25</v>
      </c>
      <c r="E11" s="19">
        <v>26671479.79</v>
      </c>
      <c r="F11" s="20">
        <f t="shared" si="0"/>
        <v>98.94408200914937</v>
      </c>
      <c r="G11" s="19">
        <v>27991970.18</v>
      </c>
      <c r="H11" s="19">
        <f>SUM(E11-G11)</f>
        <v>-1320490.3900000006</v>
      </c>
      <c r="I11" s="20">
        <f t="shared" si="1"/>
        <v>95.28261004313488</v>
      </c>
      <c r="J11" s="8"/>
    </row>
    <row r="12" spans="1:10" ht="66" customHeight="1">
      <c r="A12" s="17" t="s">
        <v>21</v>
      </c>
      <c r="B12" s="18" t="s">
        <v>22</v>
      </c>
      <c r="C12" s="19">
        <v>250</v>
      </c>
      <c r="D12" s="19">
        <v>-86565.57</v>
      </c>
      <c r="E12" s="19">
        <v>-86567.46</v>
      </c>
      <c r="F12" s="20">
        <f t="shared" si="0"/>
        <v>100.00218331606897</v>
      </c>
      <c r="G12" s="19">
        <v>9039.86</v>
      </c>
      <c r="H12" s="19">
        <f>SUM(E12-G12)</f>
        <v>-95607.32</v>
      </c>
      <c r="I12" s="20">
        <f t="shared" si="1"/>
        <v>-957.6194764078205</v>
      </c>
      <c r="J12" s="8"/>
    </row>
    <row r="13" spans="1:10" ht="33.75">
      <c r="A13" s="17" t="s">
        <v>23</v>
      </c>
      <c r="B13" s="18" t="s">
        <v>24</v>
      </c>
      <c r="C13" s="19">
        <v>49250</v>
      </c>
      <c r="D13" s="19">
        <v>69400</v>
      </c>
      <c r="E13" s="19">
        <v>69361.34</v>
      </c>
      <c r="F13" s="20">
        <f t="shared" si="0"/>
        <v>99.9442939481268</v>
      </c>
      <c r="G13" s="19">
        <v>75248.56</v>
      </c>
      <c r="H13" s="19">
        <f>SUM(E13-G13)</f>
        <v>-5887.220000000001</v>
      </c>
      <c r="I13" s="20">
        <f t="shared" si="1"/>
        <v>92.17630211129621</v>
      </c>
      <c r="J13" s="8"/>
    </row>
    <row r="14" spans="1:10" ht="65.25" customHeight="1">
      <c r="A14" s="17" t="s">
        <v>25</v>
      </c>
      <c r="B14" s="18" t="s">
        <v>26</v>
      </c>
      <c r="C14" s="19">
        <v>60000</v>
      </c>
      <c r="D14" s="19">
        <v>204000</v>
      </c>
      <c r="E14" s="19">
        <v>203994</v>
      </c>
      <c r="F14" s="20">
        <f t="shared" si="0"/>
        <v>99.99705882352941</v>
      </c>
      <c r="G14" s="19">
        <v>42082.1</v>
      </c>
      <c r="H14" s="19">
        <f>SUM(E14-G14)</f>
        <v>161911.9</v>
      </c>
      <c r="I14" s="20">
        <f t="shared" si="1"/>
        <v>484.7524244274882</v>
      </c>
      <c r="J14" s="8"/>
    </row>
    <row r="15" spans="1:10" ht="36.75" customHeight="1">
      <c r="A15" s="21" t="s">
        <v>27</v>
      </c>
      <c r="B15" s="22" t="s">
        <v>28</v>
      </c>
      <c r="C15" s="23">
        <f>SUM(C16)</f>
        <v>7788980.2700000005</v>
      </c>
      <c r="D15" s="23">
        <f>SUM(D16)</f>
        <v>7788980.2700000005</v>
      </c>
      <c r="E15" s="23">
        <f>SUM(E16)</f>
        <v>6955547.819999999</v>
      </c>
      <c r="F15" s="7">
        <f t="shared" si="0"/>
        <v>89.29985157094254</v>
      </c>
      <c r="G15" s="23">
        <f>SUM(G16)</f>
        <v>7521758.92</v>
      </c>
      <c r="H15" s="23">
        <f>SUM(H16)</f>
        <v>-566211.1000000002</v>
      </c>
      <c r="I15" s="7">
        <f t="shared" si="1"/>
        <v>92.47235778197475</v>
      </c>
      <c r="J15" s="8"/>
    </row>
    <row r="16" spans="1:10" ht="24">
      <c r="A16" s="24" t="s">
        <v>29</v>
      </c>
      <c r="B16" s="25" t="s">
        <v>30</v>
      </c>
      <c r="C16" s="26">
        <f>SUM(C17:C20)</f>
        <v>7788980.2700000005</v>
      </c>
      <c r="D16" s="26">
        <f>SUM(D17:D20)</f>
        <v>7788980.2700000005</v>
      </c>
      <c r="E16" s="26">
        <f>SUM(E17:E20)</f>
        <v>6955547.819999999</v>
      </c>
      <c r="F16" s="27">
        <f t="shared" si="0"/>
        <v>89.29985157094254</v>
      </c>
      <c r="G16" s="26">
        <f>SUM(G17:G20)</f>
        <v>7521758.92</v>
      </c>
      <c r="H16" s="26">
        <f>SUM(H17:H20)</f>
        <v>-566211.1000000002</v>
      </c>
      <c r="I16" s="27">
        <f t="shared" si="1"/>
        <v>92.47235778197475</v>
      </c>
      <c r="J16" s="8"/>
    </row>
    <row r="17" spans="1:10" ht="51.75" customHeight="1">
      <c r="A17" s="17" t="s">
        <v>31</v>
      </c>
      <c r="B17" s="18" t="s">
        <v>32</v>
      </c>
      <c r="C17" s="19">
        <v>3569182.92</v>
      </c>
      <c r="D17" s="19">
        <v>3569182.92</v>
      </c>
      <c r="E17" s="19">
        <v>3208161.25</v>
      </c>
      <c r="F17" s="20">
        <f t="shared" si="0"/>
        <v>89.88503312685359</v>
      </c>
      <c r="G17" s="19">
        <v>3423777.96</v>
      </c>
      <c r="H17" s="19">
        <f>SUM(E17-G17)</f>
        <v>-215616.70999999996</v>
      </c>
      <c r="I17" s="20">
        <f t="shared" si="1"/>
        <v>93.70237461310137</v>
      </c>
      <c r="J17" s="8"/>
    </row>
    <row r="18" spans="1:10" ht="59.25" customHeight="1">
      <c r="A18" s="17" t="s">
        <v>33</v>
      </c>
      <c r="B18" s="18" t="s">
        <v>34</v>
      </c>
      <c r="C18" s="19">
        <v>18384.33</v>
      </c>
      <c r="D18" s="19">
        <v>18384.33</v>
      </c>
      <c r="E18" s="19">
        <v>22947.08</v>
      </c>
      <c r="F18" s="20">
        <f t="shared" si="0"/>
        <v>124.81869070017781</v>
      </c>
      <c r="G18" s="19">
        <v>25165.67</v>
      </c>
      <c r="H18" s="19">
        <f>SUM(E18-G18)</f>
        <v>-2218.5899999999965</v>
      </c>
      <c r="I18" s="20">
        <f t="shared" si="1"/>
        <v>91.1840614615069</v>
      </c>
      <c r="J18" s="8"/>
    </row>
    <row r="19" spans="1:10" ht="56.25">
      <c r="A19" s="17" t="s">
        <v>35</v>
      </c>
      <c r="B19" s="18" t="s">
        <v>36</v>
      </c>
      <c r="C19" s="19">
        <v>4662023.4</v>
      </c>
      <c r="D19" s="19">
        <v>4662023.4</v>
      </c>
      <c r="E19" s="19">
        <v>4315878.27</v>
      </c>
      <c r="F19" s="20">
        <f t="shared" si="0"/>
        <v>92.57521680393108</v>
      </c>
      <c r="G19" s="19">
        <v>4574179.01</v>
      </c>
      <c r="H19" s="19">
        <f>SUM(E19-G19)</f>
        <v>-258300.74000000022</v>
      </c>
      <c r="I19" s="20">
        <f t="shared" si="1"/>
        <v>94.35306883628063</v>
      </c>
      <c r="J19" s="8"/>
    </row>
    <row r="20" spans="1:10" ht="56.25">
      <c r="A20" s="17" t="s">
        <v>37</v>
      </c>
      <c r="B20" s="18" t="s">
        <v>38</v>
      </c>
      <c r="C20" s="19">
        <v>-460610.38</v>
      </c>
      <c r="D20" s="19">
        <v>-460610.38</v>
      </c>
      <c r="E20" s="19">
        <v>-591438.78</v>
      </c>
      <c r="F20" s="20">
        <f t="shared" si="0"/>
        <v>128.40326785514472</v>
      </c>
      <c r="G20" s="19">
        <v>-501363.72</v>
      </c>
      <c r="H20" s="19">
        <f>SUM(E20-G20)</f>
        <v>-90075.06000000006</v>
      </c>
      <c r="I20" s="20">
        <f t="shared" si="1"/>
        <v>117.96601078354854</v>
      </c>
      <c r="J20" s="8"/>
    </row>
    <row r="21" spans="1:10" ht="12.75">
      <c r="A21" s="4" t="s">
        <v>39</v>
      </c>
      <c r="B21" s="28" t="s">
        <v>40</v>
      </c>
      <c r="C21" s="6">
        <f>SUM(C22,C25,C28)</f>
        <v>2375000</v>
      </c>
      <c r="D21" s="6">
        <f>SUM(D22,D25,D28)</f>
        <v>2623500</v>
      </c>
      <c r="E21" s="6">
        <f>SUM(E22,E25,E28)</f>
        <v>2662506.9000000004</v>
      </c>
      <c r="F21" s="7">
        <f t="shared" si="0"/>
        <v>101.48682675814753</v>
      </c>
      <c r="G21" s="6">
        <f>SUM(G22,G25,G28)</f>
        <v>2168513.8899999997</v>
      </c>
      <c r="H21" s="6">
        <f>SUM(H22,H25,H28)</f>
        <v>493993.01000000007</v>
      </c>
      <c r="I21" s="7">
        <f t="shared" si="1"/>
        <v>122.78025574463814</v>
      </c>
      <c r="J21" s="8"/>
    </row>
    <row r="22" spans="1:10" ht="21.75" customHeight="1">
      <c r="A22" s="29" t="s">
        <v>41</v>
      </c>
      <c r="B22" s="30" t="s">
        <v>42</v>
      </c>
      <c r="C22" s="15">
        <f>SUM(C23:C24)</f>
        <v>2100000</v>
      </c>
      <c r="D22" s="15">
        <f>SUM(D23:D24)</f>
        <v>1800000</v>
      </c>
      <c r="E22" s="15">
        <f>SUM(E23:E24)</f>
        <v>1832294.77</v>
      </c>
      <c r="F22" s="31">
        <f t="shared" si="0"/>
        <v>101.79415388888889</v>
      </c>
      <c r="G22" s="15">
        <f>SUM(G23:G24)</f>
        <v>1793958.0999999999</v>
      </c>
      <c r="H22" s="15">
        <f>SUM(H23:H24)</f>
        <v>38336.6700000001</v>
      </c>
      <c r="I22" s="31">
        <f t="shared" si="1"/>
        <v>102.13698803779197</v>
      </c>
      <c r="J22" s="8"/>
    </row>
    <row r="23" spans="1:10" ht="15" customHeight="1">
      <c r="A23" s="17" t="s">
        <v>43</v>
      </c>
      <c r="B23" s="32" t="s">
        <v>44</v>
      </c>
      <c r="C23" s="19">
        <v>2100000</v>
      </c>
      <c r="D23" s="19">
        <v>1800000</v>
      </c>
      <c r="E23" s="19">
        <v>1832294.77</v>
      </c>
      <c r="F23" s="20">
        <f t="shared" si="0"/>
        <v>101.79415388888889</v>
      </c>
      <c r="G23" s="19">
        <v>1792937.16</v>
      </c>
      <c r="H23" s="19">
        <f>SUM(E23-G23)</f>
        <v>39357.6100000001</v>
      </c>
      <c r="I23" s="20">
        <f t="shared" si="1"/>
        <v>102.19514720750169</v>
      </c>
      <c r="J23" s="8"/>
    </row>
    <row r="24" spans="1:10" ht="24" customHeight="1">
      <c r="A24" s="33" t="s">
        <v>45</v>
      </c>
      <c r="B24" s="34" t="s">
        <v>46</v>
      </c>
      <c r="C24" s="19">
        <v>0</v>
      </c>
      <c r="D24" s="19">
        <v>0</v>
      </c>
      <c r="E24" s="19"/>
      <c r="F24" s="35"/>
      <c r="G24" s="19">
        <v>1020.94</v>
      </c>
      <c r="H24" s="19">
        <f>SUM(E24-G24)</f>
        <v>-1020.94</v>
      </c>
      <c r="I24" s="16"/>
      <c r="J24" s="8"/>
    </row>
    <row r="25" spans="1:10" ht="12.75">
      <c r="A25" s="29" t="s">
        <v>47</v>
      </c>
      <c r="B25" s="14" t="s">
        <v>48</v>
      </c>
      <c r="C25" s="15">
        <f>SUM(C26:C27)</f>
        <v>210000</v>
      </c>
      <c r="D25" s="15">
        <f>SUM(D26:D27)</f>
        <v>738500</v>
      </c>
      <c r="E25" s="15">
        <f>SUM(E26:E27)</f>
        <v>738899.01</v>
      </c>
      <c r="F25" s="31">
        <f>SUM(E25/D25)*100</f>
        <v>100.05402979011511</v>
      </c>
      <c r="G25" s="15">
        <f>SUM(G26:G27)</f>
        <v>311793.33</v>
      </c>
      <c r="H25" s="19">
        <f>SUM(E25-G25)</f>
        <v>427105.68</v>
      </c>
      <c r="I25" s="31">
        <f>SUM(E25/G25)*100</f>
        <v>236.98358460714988</v>
      </c>
      <c r="J25" s="8"/>
    </row>
    <row r="26" spans="1:10" ht="12.75">
      <c r="A26" s="17" t="s">
        <v>49</v>
      </c>
      <c r="B26" s="18" t="s">
        <v>48</v>
      </c>
      <c r="C26" s="19">
        <v>210000</v>
      </c>
      <c r="D26" s="19">
        <v>738500</v>
      </c>
      <c r="E26" s="19">
        <v>738467.75</v>
      </c>
      <c r="F26" s="20">
        <f>SUM(E26/D26)*100</f>
        <v>99.99563303994584</v>
      </c>
      <c r="G26" s="19">
        <v>311469.19</v>
      </c>
      <c r="H26" s="19">
        <f>SUM(E26-G26)</f>
        <v>426998.56</v>
      </c>
      <c r="I26" s="20">
        <f>SUM(E26/G26)*100</f>
        <v>237.0917489463404</v>
      </c>
      <c r="J26" s="8"/>
    </row>
    <row r="27" spans="1:10" ht="22.5">
      <c r="A27" s="17" t="s">
        <v>50</v>
      </c>
      <c r="B27" s="18" t="s">
        <v>51</v>
      </c>
      <c r="C27" s="19">
        <v>0</v>
      </c>
      <c r="D27" s="19">
        <v>0</v>
      </c>
      <c r="E27" s="19">
        <v>431.26</v>
      </c>
      <c r="F27" s="20">
        <v>0</v>
      </c>
      <c r="G27" s="19">
        <v>324.14</v>
      </c>
      <c r="H27" s="19">
        <f>SUM(E27-G27)</f>
        <v>107.12</v>
      </c>
      <c r="I27" s="20">
        <v>0</v>
      </c>
      <c r="J27" s="8"/>
    </row>
    <row r="28" spans="1:10" ht="24">
      <c r="A28" s="29" t="s">
        <v>52</v>
      </c>
      <c r="B28" s="14" t="s">
        <v>53</v>
      </c>
      <c r="C28" s="15">
        <f>C29</f>
        <v>65000</v>
      </c>
      <c r="D28" s="15">
        <f>D29</f>
        <v>85000</v>
      </c>
      <c r="E28" s="15">
        <f>E29</f>
        <v>91313.12</v>
      </c>
      <c r="F28" s="20">
        <v>0</v>
      </c>
      <c r="G28" s="15">
        <f>G29</f>
        <v>62762.46</v>
      </c>
      <c r="H28" s="15">
        <f>H29</f>
        <v>28550.659999999996</v>
      </c>
      <c r="I28" s="20">
        <f>SUM(E28/G28)*100</f>
        <v>145.49002700021637</v>
      </c>
      <c r="J28" s="8"/>
    </row>
    <row r="29" spans="1:10" ht="33.75" customHeight="1">
      <c r="A29" s="36" t="s">
        <v>54</v>
      </c>
      <c r="B29" s="18" t="s">
        <v>55</v>
      </c>
      <c r="C29" s="19">
        <v>65000</v>
      </c>
      <c r="D29" s="19">
        <v>85000</v>
      </c>
      <c r="E29" s="19">
        <v>91313.12</v>
      </c>
      <c r="F29" s="20">
        <v>0</v>
      </c>
      <c r="G29" s="19">
        <v>62762.46</v>
      </c>
      <c r="H29" s="19">
        <f>SUM(E29-G29)</f>
        <v>28550.659999999996</v>
      </c>
      <c r="I29" s="20">
        <f>SUM(E29/G29)*100</f>
        <v>145.49002700021637</v>
      </c>
      <c r="J29" s="8"/>
    </row>
    <row r="30" spans="1:10" ht="16.5" customHeight="1">
      <c r="A30" s="37" t="s">
        <v>56</v>
      </c>
      <c r="B30" s="38" t="s">
        <v>57</v>
      </c>
      <c r="C30" s="6">
        <f aca="true" t="shared" si="2" ref="C30:E31">SUM(C31)</f>
        <v>0</v>
      </c>
      <c r="D30" s="6">
        <f t="shared" si="2"/>
        <v>0</v>
      </c>
      <c r="E30" s="6">
        <f t="shared" si="2"/>
        <v>0</v>
      </c>
      <c r="F30" s="20">
        <v>0</v>
      </c>
      <c r="G30" s="6">
        <f>SUM(G31)</f>
        <v>0</v>
      </c>
      <c r="H30" s="6">
        <f>SUM(H31)</f>
        <v>0</v>
      </c>
      <c r="I30" s="7">
        <v>0</v>
      </c>
      <c r="J30" s="8"/>
    </row>
    <row r="31" spans="1:10" ht="12.75">
      <c r="A31" s="39" t="s">
        <v>58</v>
      </c>
      <c r="B31" s="40" t="s">
        <v>59</v>
      </c>
      <c r="C31" s="15">
        <f t="shared" si="2"/>
        <v>0</v>
      </c>
      <c r="D31" s="15">
        <f t="shared" si="2"/>
        <v>0</v>
      </c>
      <c r="E31" s="15">
        <f t="shared" si="2"/>
        <v>0</v>
      </c>
      <c r="F31" s="20">
        <v>0</v>
      </c>
      <c r="G31" s="15">
        <f>SUM(G32)</f>
        <v>0</v>
      </c>
      <c r="H31" s="15">
        <f>SUM(H32)</f>
        <v>0</v>
      </c>
      <c r="I31" s="31">
        <v>0</v>
      </c>
      <c r="J31" s="8"/>
    </row>
    <row r="32" spans="1:10" ht="33.75">
      <c r="A32" s="39" t="s">
        <v>60</v>
      </c>
      <c r="B32" s="40" t="s">
        <v>61</v>
      </c>
      <c r="C32" s="19">
        <v>0</v>
      </c>
      <c r="D32" s="19">
        <v>0</v>
      </c>
      <c r="E32" s="19">
        <v>0</v>
      </c>
      <c r="F32" s="20">
        <v>0</v>
      </c>
      <c r="G32" s="19">
        <v>0</v>
      </c>
      <c r="H32" s="19">
        <f>SUM(E32-G32)</f>
        <v>0</v>
      </c>
      <c r="I32" s="20">
        <v>0</v>
      </c>
      <c r="J32" s="8"/>
    </row>
    <row r="33" spans="1:10" ht="25.5" customHeight="1">
      <c r="A33" s="37" t="s">
        <v>62</v>
      </c>
      <c r="B33" s="41" t="s">
        <v>63</v>
      </c>
      <c r="C33" s="42">
        <f>SUM(B34:C34)</f>
        <v>0</v>
      </c>
      <c r="D33" s="42">
        <f>SUM(D34)</f>
        <v>26781.72</v>
      </c>
      <c r="E33" s="42">
        <f>SUM(E34)</f>
        <v>26781.72</v>
      </c>
      <c r="F33" s="20">
        <v>0</v>
      </c>
      <c r="G33" s="42">
        <f>SUM(F34:G34)</f>
        <v>0</v>
      </c>
      <c r="H33" s="42">
        <f>SUM(G34:H34)</f>
        <v>26781.72</v>
      </c>
      <c r="I33" s="20">
        <v>0</v>
      </c>
      <c r="J33" s="8"/>
    </row>
    <row r="34" spans="1:10" ht="12.75">
      <c r="A34" s="43" t="s">
        <v>64</v>
      </c>
      <c r="B34" s="44" t="s">
        <v>65</v>
      </c>
      <c r="C34" s="45">
        <f>SUM(C35)</f>
        <v>0</v>
      </c>
      <c r="D34" s="45">
        <f>SUM(D35)</f>
        <v>26781.72</v>
      </c>
      <c r="E34" s="45">
        <f>SUM(E35)</f>
        <v>26781.72</v>
      </c>
      <c r="F34" s="20">
        <v>0</v>
      </c>
      <c r="G34" s="45">
        <f>SUM(G35)</f>
        <v>0</v>
      </c>
      <c r="H34" s="45">
        <f>SUM(H35)</f>
        <v>26781.72</v>
      </c>
      <c r="I34" s="20">
        <v>0</v>
      </c>
      <c r="J34" s="8"/>
    </row>
    <row r="35" spans="1:10" ht="12.75">
      <c r="A35" s="43" t="s">
        <v>66</v>
      </c>
      <c r="B35" s="44" t="s">
        <v>67</v>
      </c>
      <c r="C35" s="19">
        <v>0</v>
      </c>
      <c r="D35" s="19">
        <v>26781.72</v>
      </c>
      <c r="E35" s="19">
        <v>26781.72</v>
      </c>
      <c r="F35" s="20">
        <v>0</v>
      </c>
      <c r="G35" s="19">
        <v>0</v>
      </c>
      <c r="H35" s="19">
        <f>SUM(E35-G35)</f>
        <v>26781.72</v>
      </c>
      <c r="I35" s="20">
        <v>0</v>
      </c>
      <c r="J35" s="8"/>
    </row>
    <row r="36" spans="1:10" ht="12.75">
      <c r="A36" s="4" t="s">
        <v>68</v>
      </c>
      <c r="B36" s="28" t="s">
        <v>69</v>
      </c>
      <c r="C36" s="6">
        <f aca="true" t="shared" si="3" ref="C36:H36">SUM(C37)</f>
        <v>850000</v>
      </c>
      <c r="D36" s="6">
        <f t="shared" si="3"/>
        <v>850000</v>
      </c>
      <c r="E36" s="6">
        <f t="shared" si="3"/>
        <v>849550.06</v>
      </c>
      <c r="F36" s="6">
        <f t="shared" si="3"/>
        <v>99.94706588235294</v>
      </c>
      <c r="G36" s="6">
        <f t="shared" si="3"/>
        <v>777103</v>
      </c>
      <c r="H36" s="6">
        <f t="shared" si="3"/>
        <v>72447.06000000006</v>
      </c>
      <c r="I36" s="7">
        <f>SUM(E36/G36)*100</f>
        <v>109.3227101169343</v>
      </c>
      <c r="J36" s="8"/>
    </row>
    <row r="37" spans="1:10" ht="24">
      <c r="A37" s="13" t="s">
        <v>70</v>
      </c>
      <c r="B37" s="46" t="s">
        <v>71</v>
      </c>
      <c r="C37" s="15">
        <f>SUM(C38)</f>
        <v>850000</v>
      </c>
      <c r="D37" s="15">
        <f>SUM(D38)</f>
        <v>850000</v>
      </c>
      <c r="E37" s="15">
        <f>SUM(E38)</f>
        <v>849550.06</v>
      </c>
      <c r="F37" s="16">
        <f>SUM(E37/D37)*100</f>
        <v>99.94706588235294</v>
      </c>
      <c r="G37" s="15">
        <f>SUM(G38)</f>
        <v>777103</v>
      </c>
      <c r="H37" s="15">
        <f>SUM(H38)</f>
        <v>72447.06000000006</v>
      </c>
      <c r="I37" s="16">
        <f>SUM(E37/G37)*100</f>
        <v>109.3227101169343</v>
      </c>
      <c r="J37" s="8"/>
    </row>
    <row r="38" spans="1:10" ht="33.75">
      <c r="A38" s="36" t="s">
        <v>72</v>
      </c>
      <c r="B38" s="18" t="s">
        <v>73</v>
      </c>
      <c r="C38" s="19">
        <v>850000</v>
      </c>
      <c r="D38" s="19">
        <v>850000</v>
      </c>
      <c r="E38" s="19">
        <v>849550.06</v>
      </c>
      <c r="F38" s="20">
        <f>SUM(E38/D38)*100</f>
        <v>99.94706588235294</v>
      </c>
      <c r="G38" s="19">
        <v>777103</v>
      </c>
      <c r="H38" s="19">
        <f>SUM(E38-G38)</f>
        <v>72447.06000000006</v>
      </c>
      <c r="I38" s="20">
        <f>SUM(E38/G38)*100</f>
        <v>109.3227101169343</v>
      </c>
      <c r="J38" s="8"/>
    </row>
    <row r="39" spans="1:10" ht="38.25">
      <c r="A39" s="4" t="s">
        <v>74</v>
      </c>
      <c r="B39" s="47" t="s">
        <v>75</v>
      </c>
      <c r="C39" s="6">
        <f>SUM(C44)</f>
        <v>0</v>
      </c>
      <c r="D39" s="6">
        <f>SUM(D44)</f>
        <v>0</v>
      </c>
      <c r="E39" s="6">
        <f>SUM(E44)</f>
        <v>0</v>
      </c>
      <c r="F39" s="20">
        <v>0</v>
      </c>
      <c r="G39" s="6">
        <f>SUM(G40+G42+G44+G46)</f>
        <v>0.74</v>
      </c>
      <c r="H39" s="6">
        <f>SUM(H40+H42+H44+H46)</f>
        <v>-0.74</v>
      </c>
      <c r="I39" s="20">
        <f>SUM(E39/G39)*100</f>
        <v>0</v>
      </c>
      <c r="J39" s="8"/>
    </row>
    <row r="40" spans="1:10" ht="25.5">
      <c r="A40" s="48" t="s">
        <v>76</v>
      </c>
      <c r="B40" s="49" t="s">
        <v>77</v>
      </c>
      <c r="C40" s="6">
        <v>0</v>
      </c>
      <c r="D40" s="6">
        <v>0</v>
      </c>
      <c r="E40" s="6">
        <v>0</v>
      </c>
      <c r="F40" s="20">
        <v>0</v>
      </c>
      <c r="G40" s="6">
        <f>SUM(G41)</f>
        <v>0</v>
      </c>
      <c r="H40" s="6">
        <f>SUM(H41)</f>
        <v>0</v>
      </c>
      <c r="I40" s="20">
        <v>0</v>
      </c>
      <c r="J40" s="8"/>
    </row>
    <row r="41" spans="1:10" ht="33.75">
      <c r="A41" s="50" t="s">
        <v>78</v>
      </c>
      <c r="B41" s="51" t="s">
        <v>79</v>
      </c>
      <c r="C41" s="19">
        <v>0</v>
      </c>
      <c r="D41" s="19">
        <v>0</v>
      </c>
      <c r="E41" s="19">
        <v>0</v>
      </c>
      <c r="F41" s="20">
        <v>0</v>
      </c>
      <c r="G41" s="19">
        <v>0</v>
      </c>
      <c r="H41" s="19">
        <f>SUM(E41-G41)</f>
        <v>0</v>
      </c>
      <c r="I41" s="20">
        <v>0</v>
      </c>
      <c r="J41" s="8"/>
    </row>
    <row r="42" spans="1:10" ht="12.75">
      <c r="A42" s="48" t="s">
        <v>80</v>
      </c>
      <c r="B42" s="52" t="s">
        <v>81</v>
      </c>
      <c r="C42" s="6">
        <f>SUM(C43)</f>
        <v>0</v>
      </c>
      <c r="D42" s="6">
        <f>SUM(D43)</f>
        <v>0</v>
      </c>
      <c r="E42" s="6">
        <f>SUM(E43)</f>
        <v>0</v>
      </c>
      <c r="F42" s="20">
        <v>0</v>
      </c>
      <c r="G42" s="6">
        <f>SUM(G43)</f>
        <v>0</v>
      </c>
      <c r="H42" s="19">
        <f>SUM(E42-G42)</f>
        <v>0</v>
      </c>
      <c r="I42" s="20" t="e">
        <f>SUM(E42/G42)*100</f>
        <v>#DIV/0!</v>
      </c>
      <c r="J42" s="8"/>
    </row>
    <row r="43" spans="1:10" ht="12.75">
      <c r="A43" s="50" t="s">
        <v>82</v>
      </c>
      <c r="B43" s="53" t="s">
        <v>83</v>
      </c>
      <c r="C43" s="54">
        <v>0</v>
      </c>
      <c r="D43" s="54">
        <v>0</v>
      </c>
      <c r="E43" s="6">
        <v>0</v>
      </c>
      <c r="F43" s="20">
        <v>0</v>
      </c>
      <c r="G43" s="54">
        <v>0</v>
      </c>
      <c r="H43" s="19">
        <f>SUM(E43-G43)</f>
        <v>0</v>
      </c>
      <c r="I43" s="20" t="e">
        <f>SUM(E43/G43)*100</f>
        <v>#DIV/0!</v>
      </c>
      <c r="J43" s="8"/>
    </row>
    <row r="44" spans="1:10" ht="24.75" customHeight="1">
      <c r="A44" s="48" t="s">
        <v>84</v>
      </c>
      <c r="B44" s="52" t="s">
        <v>85</v>
      </c>
      <c r="C44" s="15">
        <f>C45</f>
        <v>0</v>
      </c>
      <c r="D44" s="15">
        <f>D45</f>
        <v>0</v>
      </c>
      <c r="E44" s="15">
        <f>E45</f>
        <v>0</v>
      </c>
      <c r="F44" s="20">
        <v>0</v>
      </c>
      <c r="G44" s="15">
        <f>G45</f>
        <v>0.74</v>
      </c>
      <c r="H44" s="19">
        <f>SUM(E44-G44)</f>
        <v>-0.74</v>
      </c>
      <c r="I44" s="20">
        <v>0</v>
      </c>
      <c r="J44" s="8"/>
    </row>
    <row r="45" spans="1:10" ht="21.75" customHeight="1">
      <c r="A45" s="50" t="s">
        <v>86</v>
      </c>
      <c r="B45" s="53" t="s">
        <v>87</v>
      </c>
      <c r="C45" s="19">
        <v>0</v>
      </c>
      <c r="D45" s="19">
        <v>0</v>
      </c>
      <c r="E45" s="19"/>
      <c r="F45" s="20">
        <v>0</v>
      </c>
      <c r="G45" s="19">
        <v>0.74</v>
      </c>
      <c r="H45" s="19">
        <f>SUM(E45-G45)</f>
        <v>-0.74</v>
      </c>
      <c r="I45" s="20">
        <v>0</v>
      </c>
      <c r="J45" s="8"/>
    </row>
    <row r="46" spans="1:10" ht="21.75" customHeight="1">
      <c r="A46" s="48" t="s">
        <v>88</v>
      </c>
      <c r="B46" s="52" t="s">
        <v>89</v>
      </c>
      <c r="C46" s="15">
        <v>0</v>
      </c>
      <c r="D46" s="15">
        <v>0</v>
      </c>
      <c r="E46" s="15">
        <v>0</v>
      </c>
      <c r="F46" s="31">
        <v>0</v>
      </c>
      <c r="G46" s="15">
        <f>SUM(G47)</f>
        <v>0</v>
      </c>
      <c r="H46" s="15">
        <f>SUM(H47)</f>
        <v>0</v>
      </c>
      <c r="I46" s="31">
        <v>0</v>
      </c>
      <c r="J46" s="8"/>
    </row>
    <row r="47" spans="1:10" ht="36" customHeight="1">
      <c r="A47" s="55" t="s">
        <v>90</v>
      </c>
      <c r="B47" s="56" t="s">
        <v>91</v>
      </c>
      <c r="C47" s="45">
        <v>0</v>
      </c>
      <c r="D47" s="45">
        <v>0</v>
      </c>
      <c r="E47" s="45">
        <v>0</v>
      </c>
      <c r="F47" s="27">
        <v>0</v>
      </c>
      <c r="G47" s="45">
        <f>SUM(G48)</f>
        <v>0</v>
      </c>
      <c r="H47" s="45">
        <f>SUM(H48)</f>
        <v>0</v>
      </c>
      <c r="I47" s="27">
        <v>0</v>
      </c>
      <c r="J47" s="8"/>
    </row>
    <row r="48" spans="1:10" ht="38.25" customHeight="1">
      <c r="A48" s="50" t="s">
        <v>92</v>
      </c>
      <c r="B48" s="56" t="s">
        <v>93</v>
      </c>
      <c r="C48" s="19">
        <v>0</v>
      </c>
      <c r="D48" s="19">
        <v>0</v>
      </c>
      <c r="E48" s="19">
        <v>0</v>
      </c>
      <c r="F48" s="20">
        <v>0</v>
      </c>
      <c r="G48" s="19">
        <v>0</v>
      </c>
      <c r="H48" s="19">
        <f>SUM(E48-G48)</f>
        <v>0</v>
      </c>
      <c r="I48" s="20">
        <v>0</v>
      </c>
      <c r="J48" s="8"/>
    </row>
    <row r="49" spans="1:10" ht="12.75">
      <c r="A49" s="57"/>
      <c r="B49" s="10" t="s">
        <v>94</v>
      </c>
      <c r="C49" s="58">
        <f>SUM(C50+C61+C68+C75+C88+C120)</f>
        <v>9043910</v>
      </c>
      <c r="D49" s="58">
        <f>SUM(D50+D61+D68+D75+D88+D120)</f>
        <v>9976339.64</v>
      </c>
      <c r="E49" s="58">
        <f>SUM(E50+E61+E68+E75+E88+E120)</f>
        <v>9895851.24</v>
      </c>
      <c r="F49" s="12">
        <f>SUM(E49/D49)*100</f>
        <v>99.19320709895158</v>
      </c>
      <c r="G49" s="58">
        <f>SUM(G50+G61+G68+G75+G88+G120)</f>
        <v>9034558.620000001</v>
      </c>
      <c r="H49" s="58">
        <f>SUM(H50+H61+H68+H75+H88+H120)</f>
        <v>861292.6199999996</v>
      </c>
      <c r="I49" s="12">
        <f>SUM(E49/G49)*100</f>
        <v>109.53331154543993</v>
      </c>
      <c r="J49" s="8"/>
    </row>
    <row r="50" spans="1:10" ht="38.25">
      <c r="A50" s="4" t="s">
        <v>95</v>
      </c>
      <c r="B50" s="59" t="s">
        <v>96</v>
      </c>
      <c r="C50" s="6">
        <f>SUM(C51,C55,C58)</f>
        <v>1533000</v>
      </c>
      <c r="D50" s="6">
        <f>SUM(D51,D58)+D55</f>
        <v>1324320</v>
      </c>
      <c r="E50" s="6">
        <f>SUM(E51,E58)+E55</f>
        <v>1299152.42</v>
      </c>
      <c r="F50" s="7">
        <f>SUM(E50/D50)*100</f>
        <v>98.09958469252143</v>
      </c>
      <c r="G50" s="6">
        <f>SUM(G51,G58)+G55</f>
        <v>1366098.03</v>
      </c>
      <c r="H50" s="6">
        <f>SUM(H51+H58+H55)</f>
        <v>-66945.61000000002</v>
      </c>
      <c r="I50" s="7">
        <f>SUM(E50/G50)*100</f>
        <v>95.09950175391147</v>
      </c>
      <c r="J50" s="8"/>
    </row>
    <row r="51" spans="1:10" ht="60">
      <c r="A51" s="13" t="s">
        <v>97</v>
      </c>
      <c r="B51" s="25" t="s">
        <v>98</v>
      </c>
      <c r="C51" s="15">
        <f aca="true" t="shared" si="4" ref="C51:I51">SUM(C52)</f>
        <v>670000</v>
      </c>
      <c r="D51" s="15">
        <f t="shared" si="4"/>
        <v>801000</v>
      </c>
      <c r="E51" s="15">
        <f t="shared" si="4"/>
        <v>754949.38</v>
      </c>
      <c r="F51" s="15">
        <f t="shared" si="4"/>
        <v>94.25085892634208</v>
      </c>
      <c r="G51" s="15">
        <f t="shared" si="4"/>
        <v>684157.97</v>
      </c>
      <c r="H51" s="15">
        <f t="shared" si="4"/>
        <v>70791.41</v>
      </c>
      <c r="I51" s="15">
        <f t="shared" si="4"/>
        <v>110.34723164885443</v>
      </c>
      <c r="J51" s="8"/>
    </row>
    <row r="52" spans="1:10" ht="45">
      <c r="A52" s="60" t="s">
        <v>99</v>
      </c>
      <c r="B52" s="61" t="s">
        <v>100</v>
      </c>
      <c r="C52" s="45">
        <f>SUM(C53:C54)</f>
        <v>670000</v>
      </c>
      <c r="D52" s="45">
        <f>SUM(D53:D54)</f>
        <v>801000</v>
      </c>
      <c r="E52" s="45">
        <f>SUM(E53:E54)</f>
        <v>754949.38</v>
      </c>
      <c r="F52" s="27">
        <f>SUM(E52/D52)*100</f>
        <v>94.25085892634208</v>
      </c>
      <c r="G52" s="45">
        <f>SUM(G53:G54)</f>
        <v>684157.97</v>
      </c>
      <c r="H52" s="45">
        <f>SUM(H53:H54)</f>
        <v>70791.41</v>
      </c>
      <c r="I52" s="27">
        <f>SUM(E52/G52)*100</f>
        <v>110.34723164885443</v>
      </c>
      <c r="J52" s="8"/>
    </row>
    <row r="53" spans="1:10" ht="58.5" customHeight="1">
      <c r="A53" s="60" t="s">
        <v>101</v>
      </c>
      <c r="B53" s="62" t="s">
        <v>102</v>
      </c>
      <c r="C53" s="45">
        <v>520000</v>
      </c>
      <c r="D53" s="45">
        <v>520000</v>
      </c>
      <c r="E53" s="45">
        <v>469650.95</v>
      </c>
      <c r="F53" s="27">
        <f>SUM(E53/D53)*100</f>
        <v>90.31749038461538</v>
      </c>
      <c r="G53" s="45">
        <v>486068.75</v>
      </c>
      <c r="H53" s="45">
        <f>SUM(E53-G53)</f>
        <v>-16417.79999999999</v>
      </c>
      <c r="I53" s="27">
        <f>E53/G53*100</f>
        <v>96.6223296601561</v>
      </c>
      <c r="J53" s="8"/>
    </row>
    <row r="54" spans="1:10" ht="60" customHeight="1">
      <c r="A54" s="36" t="s">
        <v>103</v>
      </c>
      <c r="B54" s="18" t="s">
        <v>104</v>
      </c>
      <c r="C54" s="19">
        <v>150000</v>
      </c>
      <c r="D54" s="19">
        <v>281000</v>
      </c>
      <c r="E54" s="19">
        <v>285298.43</v>
      </c>
      <c r="F54" s="20">
        <f>SUM(E54/D54)*100</f>
        <v>101.52969039145907</v>
      </c>
      <c r="G54" s="19">
        <v>198089.22</v>
      </c>
      <c r="H54" s="19">
        <f>SUM(E54-G54)</f>
        <v>87209.20999999999</v>
      </c>
      <c r="I54" s="20">
        <f aca="true" t="shared" si="5" ref="I54:I65">SUM(E54/G54)*100</f>
        <v>144.02521752571894</v>
      </c>
      <c r="J54" s="8"/>
    </row>
    <row r="55" spans="1:10" ht="24">
      <c r="A55" s="24" t="s">
        <v>105</v>
      </c>
      <c r="B55" s="25" t="s">
        <v>106</v>
      </c>
      <c r="C55" s="15">
        <f>SUM(C56)</f>
        <v>35000</v>
      </c>
      <c r="D55" s="15">
        <f>D56</f>
        <v>17820</v>
      </c>
      <c r="E55" s="15">
        <f>E56</f>
        <v>17820</v>
      </c>
      <c r="F55" s="31">
        <f>E55/D55*100</f>
        <v>100</v>
      </c>
      <c r="G55" s="15">
        <f>SUM(G56)</f>
        <v>19500</v>
      </c>
      <c r="H55" s="15">
        <f>E55-G55</f>
        <v>-1680</v>
      </c>
      <c r="I55" s="20">
        <f t="shared" si="5"/>
        <v>91.38461538461539</v>
      </c>
      <c r="J55" s="8"/>
    </row>
    <row r="56" spans="1:10" ht="33.75">
      <c r="A56" s="24" t="s">
        <v>107</v>
      </c>
      <c r="B56" s="61" t="s">
        <v>108</v>
      </c>
      <c r="C56" s="45">
        <f>SUM(C57)</f>
        <v>35000</v>
      </c>
      <c r="D56" s="45">
        <f>D57</f>
        <v>17820</v>
      </c>
      <c r="E56" s="45">
        <f>E57</f>
        <v>17820</v>
      </c>
      <c r="F56" s="27">
        <f>E56/D56*100</f>
        <v>100</v>
      </c>
      <c r="G56" s="45">
        <f>SUM(G57)</f>
        <v>19500</v>
      </c>
      <c r="H56" s="45">
        <f>E56-G56</f>
        <v>-1680</v>
      </c>
      <c r="I56" s="20">
        <f t="shared" si="5"/>
        <v>91.38461538461539</v>
      </c>
      <c r="J56" s="8"/>
    </row>
    <row r="57" spans="1:10" ht="33.75">
      <c r="A57" s="63" t="s">
        <v>109</v>
      </c>
      <c r="B57" s="61" t="s">
        <v>110</v>
      </c>
      <c r="C57" s="45">
        <v>35000</v>
      </c>
      <c r="D57" s="45">
        <v>17820</v>
      </c>
      <c r="E57" s="45">
        <v>17820</v>
      </c>
      <c r="F57" s="27">
        <f>E57/D57*100</f>
        <v>100</v>
      </c>
      <c r="G57" s="45">
        <v>19500</v>
      </c>
      <c r="H57" s="45">
        <f>E57-G57</f>
        <v>-1680</v>
      </c>
      <c r="I57" s="20">
        <f t="shared" si="5"/>
        <v>91.38461538461539</v>
      </c>
      <c r="J57" s="8"/>
    </row>
    <row r="58" spans="1:10" ht="60">
      <c r="A58" s="24" t="s">
        <v>111</v>
      </c>
      <c r="B58" s="25" t="s">
        <v>112</v>
      </c>
      <c r="C58" s="15">
        <f aca="true" t="shared" si="6" ref="C58:E59">SUM(C59)</f>
        <v>828000</v>
      </c>
      <c r="D58" s="15">
        <f t="shared" si="6"/>
        <v>505500</v>
      </c>
      <c r="E58" s="15">
        <f t="shared" si="6"/>
        <v>526383.04</v>
      </c>
      <c r="F58" s="16">
        <f aca="true" t="shared" si="7" ref="F58:F66">SUM(E58/D58)*100</f>
        <v>104.13116518298715</v>
      </c>
      <c r="G58" s="15">
        <f>SUM(G59)</f>
        <v>662440.06</v>
      </c>
      <c r="H58" s="15">
        <f>SUM(H59)</f>
        <v>-136057.02000000002</v>
      </c>
      <c r="I58" s="16">
        <f t="shared" si="5"/>
        <v>79.46123306612827</v>
      </c>
      <c r="J58" s="8"/>
    </row>
    <row r="59" spans="1:10" ht="56.25">
      <c r="A59" s="24" t="s">
        <v>113</v>
      </c>
      <c r="B59" s="61" t="s">
        <v>114</v>
      </c>
      <c r="C59" s="45">
        <f t="shared" si="6"/>
        <v>828000</v>
      </c>
      <c r="D59" s="45">
        <f t="shared" si="6"/>
        <v>505500</v>
      </c>
      <c r="E59" s="45">
        <f t="shared" si="6"/>
        <v>526383.04</v>
      </c>
      <c r="F59" s="16">
        <f t="shared" si="7"/>
        <v>104.13116518298715</v>
      </c>
      <c r="G59" s="45">
        <f>SUM(G60)</f>
        <v>662440.06</v>
      </c>
      <c r="H59" s="45">
        <f>SUM(H60)</f>
        <v>-136057.02000000002</v>
      </c>
      <c r="I59" s="16">
        <f t="shared" si="5"/>
        <v>79.46123306612827</v>
      </c>
      <c r="J59" s="8"/>
    </row>
    <row r="60" spans="1:10" ht="56.25">
      <c r="A60" s="63" t="s">
        <v>115</v>
      </c>
      <c r="B60" s="61" t="s">
        <v>116</v>
      </c>
      <c r="C60" s="45">
        <v>828000</v>
      </c>
      <c r="D60" s="45">
        <v>505500</v>
      </c>
      <c r="E60" s="45">
        <v>526383.04</v>
      </c>
      <c r="F60" s="27">
        <f t="shared" si="7"/>
        <v>104.13116518298715</v>
      </c>
      <c r="G60" s="45">
        <v>662440.06</v>
      </c>
      <c r="H60" s="45">
        <f>SUM(E60-G60)</f>
        <v>-136057.02000000002</v>
      </c>
      <c r="I60" s="27">
        <f t="shared" si="5"/>
        <v>79.46123306612827</v>
      </c>
      <c r="J60" s="8"/>
    </row>
    <row r="61" spans="1:10" ht="27" customHeight="1">
      <c r="A61" s="4" t="s">
        <v>117</v>
      </c>
      <c r="B61" s="59" t="s">
        <v>118</v>
      </c>
      <c r="C61" s="6">
        <f>SUM(C62)</f>
        <v>139975</v>
      </c>
      <c r="D61" s="6">
        <f>SUM(D62)</f>
        <v>319555</v>
      </c>
      <c r="E61" s="6">
        <f>SUM(E62)</f>
        <v>319587.57</v>
      </c>
      <c r="F61" s="7">
        <f t="shared" si="7"/>
        <v>100.01019229866532</v>
      </c>
      <c r="G61" s="6">
        <f>SUM(G62)</f>
        <v>190679.86</v>
      </c>
      <c r="H61" s="6">
        <f>SUM(H62)</f>
        <v>128907.71</v>
      </c>
      <c r="I61" s="7">
        <f t="shared" si="5"/>
        <v>167.60426087999016</v>
      </c>
      <c r="J61" s="8"/>
    </row>
    <row r="62" spans="1:10" ht="12.75">
      <c r="A62" s="13" t="s">
        <v>119</v>
      </c>
      <c r="B62" s="46" t="s">
        <v>120</v>
      </c>
      <c r="C62" s="15">
        <f>SUM(C63:C65)</f>
        <v>139975</v>
      </c>
      <c r="D62" s="15">
        <f>SUM(D63:D65)</f>
        <v>319555</v>
      </c>
      <c r="E62" s="15">
        <f>SUM(E63:E65)</f>
        <v>319587.57</v>
      </c>
      <c r="F62" s="16">
        <f t="shared" si="7"/>
        <v>100.01019229866532</v>
      </c>
      <c r="G62" s="15">
        <f>SUM(G63:G65)</f>
        <v>190679.86</v>
      </c>
      <c r="H62" s="15">
        <f>SUM(H63:H65)</f>
        <v>128907.71</v>
      </c>
      <c r="I62" s="16">
        <f t="shared" si="5"/>
        <v>167.60426087999016</v>
      </c>
      <c r="J62" s="8"/>
    </row>
    <row r="63" spans="1:10" ht="22.5">
      <c r="A63" s="17" t="s">
        <v>121</v>
      </c>
      <c r="B63" s="18" t="s">
        <v>122</v>
      </c>
      <c r="C63" s="19">
        <v>21175</v>
      </c>
      <c r="D63" s="19">
        <v>114000</v>
      </c>
      <c r="E63" s="19">
        <v>114127.21</v>
      </c>
      <c r="F63" s="20">
        <f t="shared" si="7"/>
        <v>100.11158771929824</v>
      </c>
      <c r="G63" s="19">
        <v>38873.2</v>
      </c>
      <c r="H63" s="19">
        <f>SUM(E63-G63)</f>
        <v>75254.01000000001</v>
      </c>
      <c r="I63" s="20">
        <f t="shared" si="5"/>
        <v>293.58841052447445</v>
      </c>
      <c r="J63" s="8"/>
    </row>
    <row r="64" spans="1:10" ht="12.75">
      <c r="A64" s="64" t="s">
        <v>123</v>
      </c>
      <c r="B64" s="65" t="s">
        <v>124</v>
      </c>
      <c r="C64" s="19">
        <v>660</v>
      </c>
      <c r="D64" s="19">
        <v>9900</v>
      </c>
      <c r="E64" s="19">
        <v>9852.75</v>
      </c>
      <c r="F64" s="20">
        <f t="shared" si="7"/>
        <v>99.52272727272728</v>
      </c>
      <c r="G64" s="19">
        <v>532.42</v>
      </c>
      <c r="H64" s="19">
        <f>SUM(E64-G64)</f>
        <v>9320.33</v>
      </c>
      <c r="I64" s="20">
        <f t="shared" si="5"/>
        <v>1850.5597085008076</v>
      </c>
      <c r="J64" s="8"/>
    </row>
    <row r="65" spans="1:10" ht="12.75">
      <c r="A65" s="17" t="s">
        <v>125</v>
      </c>
      <c r="B65" s="18" t="s">
        <v>126</v>
      </c>
      <c r="C65" s="45">
        <v>118140</v>
      </c>
      <c r="D65" s="45">
        <f>SUM(D66:D67)</f>
        <v>195655</v>
      </c>
      <c r="E65" s="45">
        <f>SUM(E66:E67)</f>
        <v>195607.61</v>
      </c>
      <c r="F65" s="20">
        <f t="shared" si="7"/>
        <v>99.97577879430631</v>
      </c>
      <c r="G65" s="45">
        <f>SUM(G66:G67)</f>
        <v>151274.24</v>
      </c>
      <c r="H65" s="19">
        <f>SUM(E65-G65)</f>
        <v>44333.369999999995</v>
      </c>
      <c r="I65" s="20">
        <f t="shared" si="5"/>
        <v>129.3066221982011</v>
      </c>
      <c r="J65" s="8"/>
    </row>
    <row r="66" spans="1:10" ht="12.75">
      <c r="A66" s="17" t="s">
        <v>127</v>
      </c>
      <c r="B66" s="18" t="s">
        <v>128</v>
      </c>
      <c r="C66" s="19">
        <v>3685</v>
      </c>
      <c r="D66" s="19">
        <v>55000</v>
      </c>
      <c r="E66" s="19">
        <v>54988.74</v>
      </c>
      <c r="F66" s="20">
        <f t="shared" si="7"/>
        <v>99.97952727272727</v>
      </c>
      <c r="G66" s="19">
        <v>4676.21</v>
      </c>
      <c r="H66" s="19">
        <f>SUM(E66-G66)</f>
        <v>50312.53</v>
      </c>
      <c r="I66" s="20">
        <v>0</v>
      </c>
      <c r="J66" s="8"/>
    </row>
    <row r="67" spans="1:10" ht="15" customHeight="1">
      <c r="A67" s="17" t="s">
        <v>129</v>
      </c>
      <c r="B67" s="66" t="s">
        <v>130</v>
      </c>
      <c r="C67" s="19">
        <v>114455</v>
      </c>
      <c r="D67" s="19">
        <v>140655</v>
      </c>
      <c r="E67" s="19">
        <v>140618.87</v>
      </c>
      <c r="F67" s="20">
        <v>0</v>
      </c>
      <c r="G67" s="19">
        <v>146598.03</v>
      </c>
      <c r="H67" s="19">
        <f>SUM(E67-G67)</f>
        <v>-5979.1600000000035</v>
      </c>
      <c r="I67" s="20">
        <v>0</v>
      </c>
      <c r="J67" s="8"/>
    </row>
    <row r="68" spans="1:10" ht="25.5">
      <c r="A68" s="21" t="s">
        <v>131</v>
      </c>
      <c r="B68" s="22" t="s">
        <v>132</v>
      </c>
      <c r="C68" s="6">
        <f>SUM(C69+C72)</f>
        <v>6440945</v>
      </c>
      <c r="D68" s="6">
        <f>SUM(D69+D72)</f>
        <v>3949030.94</v>
      </c>
      <c r="E68" s="6">
        <f>SUM(E69+E72)</f>
        <v>3847278.84</v>
      </c>
      <c r="F68" s="7">
        <f aca="true" t="shared" si="8" ref="F68:F75">SUM(E68/D68)*100</f>
        <v>97.42336533833284</v>
      </c>
      <c r="G68" s="6">
        <f>SUM(G69+G72)</f>
        <v>5870852.7700000005</v>
      </c>
      <c r="H68" s="6">
        <f>SUM(H69+H72)</f>
        <v>-2023573.9300000002</v>
      </c>
      <c r="I68" s="7">
        <f aca="true" t="shared" si="9" ref="I68:I80">SUM(E68/G68)*100</f>
        <v>65.5318569673482</v>
      </c>
      <c r="J68" s="8"/>
    </row>
    <row r="69" spans="1:10" ht="12.75">
      <c r="A69" s="24" t="s">
        <v>133</v>
      </c>
      <c r="B69" s="25" t="s">
        <v>134</v>
      </c>
      <c r="C69" s="15">
        <f>SUM(C70)</f>
        <v>6440945</v>
      </c>
      <c r="D69" s="15">
        <f>SUM(D70)</f>
        <v>3928030.94</v>
      </c>
      <c r="E69" s="15">
        <f>SUM(E70)</f>
        <v>3824305.11</v>
      </c>
      <c r="F69" s="16">
        <f t="shared" si="8"/>
        <v>97.35934284672412</v>
      </c>
      <c r="G69" s="15">
        <f>SUM(G70)</f>
        <v>5864238.91</v>
      </c>
      <c r="H69" s="15">
        <f>SUM(H70)</f>
        <v>-2039933.8000000003</v>
      </c>
      <c r="I69" s="16">
        <f t="shared" si="9"/>
        <v>65.2140059211878</v>
      </c>
      <c r="J69" s="8"/>
    </row>
    <row r="70" spans="1:10" ht="12.75">
      <c r="A70" s="63" t="s">
        <v>135</v>
      </c>
      <c r="B70" s="61" t="s">
        <v>136</v>
      </c>
      <c r="C70" s="45">
        <f>SUM(C71)</f>
        <v>6440945</v>
      </c>
      <c r="D70" s="45">
        <f>SUM(D71)</f>
        <v>3928030.94</v>
      </c>
      <c r="E70" s="45">
        <f>SUM(E71:E71)</f>
        <v>3824305.11</v>
      </c>
      <c r="F70" s="27">
        <f t="shared" si="8"/>
        <v>97.35934284672412</v>
      </c>
      <c r="G70" s="45">
        <f>SUM(G71)</f>
        <v>5864238.91</v>
      </c>
      <c r="H70" s="45">
        <f>SUM(H71)</f>
        <v>-2039933.8000000003</v>
      </c>
      <c r="I70" s="27">
        <f t="shared" si="9"/>
        <v>65.2140059211878</v>
      </c>
      <c r="J70" s="8"/>
    </row>
    <row r="71" spans="1:10" ht="22.5">
      <c r="A71" s="17" t="s">
        <v>137</v>
      </c>
      <c r="B71" s="18" t="s">
        <v>138</v>
      </c>
      <c r="C71" s="19">
        <v>6440945</v>
      </c>
      <c r="D71" s="19">
        <v>3928030.94</v>
      </c>
      <c r="E71" s="19">
        <v>3824305.11</v>
      </c>
      <c r="F71" s="20">
        <f t="shared" si="8"/>
        <v>97.35934284672412</v>
      </c>
      <c r="G71" s="19">
        <v>5864238.91</v>
      </c>
      <c r="H71" s="19">
        <f>SUM(E71-G71)</f>
        <v>-2039933.8000000003</v>
      </c>
      <c r="I71" s="20">
        <f t="shared" si="9"/>
        <v>65.2140059211878</v>
      </c>
      <c r="J71" s="8"/>
    </row>
    <row r="72" spans="1:10" ht="12.75">
      <c r="A72" s="67" t="s">
        <v>139</v>
      </c>
      <c r="B72" s="68" t="s">
        <v>140</v>
      </c>
      <c r="C72" s="15">
        <f aca="true" t="shared" si="10" ref="C72:E73">SUM(C73)</f>
        <v>0</v>
      </c>
      <c r="D72" s="15">
        <f t="shared" si="10"/>
        <v>21000</v>
      </c>
      <c r="E72" s="15">
        <f t="shared" si="10"/>
        <v>22973.73</v>
      </c>
      <c r="F72" s="31">
        <f t="shared" si="8"/>
        <v>109.39871428571428</v>
      </c>
      <c r="G72" s="15">
        <f>SUM(G73)</f>
        <v>6613.86</v>
      </c>
      <c r="H72" s="15">
        <f>SUM(H73)</f>
        <v>16359.869999999999</v>
      </c>
      <c r="I72" s="31">
        <f t="shared" si="9"/>
        <v>347.357367709628</v>
      </c>
      <c r="J72" s="8"/>
    </row>
    <row r="73" spans="1:10" ht="22.5">
      <c r="A73" s="69" t="s">
        <v>141</v>
      </c>
      <c r="B73" s="70" t="s">
        <v>142</v>
      </c>
      <c r="C73" s="19">
        <f t="shared" si="10"/>
        <v>0</v>
      </c>
      <c r="D73" s="19">
        <f t="shared" si="10"/>
        <v>21000</v>
      </c>
      <c r="E73" s="19">
        <f t="shared" si="10"/>
        <v>22973.73</v>
      </c>
      <c r="F73" s="20">
        <f t="shared" si="8"/>
        <v>109.39871428571428</v>
      </c>
      <c r="G73" s="19">
        <f>SUM(G74)</f>
        <v>6613.86</v>
      </c>
      <c r="H73" s="19">
        <f>SUM(H74)</f>
        <v>16359.869999999999</v>
      </c>
      <c r="I73" s="20">
        <f t="shared" si="9"/>
        <v>347.357367709628</v>
      </c>
      <c r="J73" s="8"/>
    </row>
    <row r="74" spans="1:10" ht="33.75" customHeight="1">
      <c r="A74" s="69" t="s">
        <v>143</v>
      </c>
      <c r="B74" s="70" t="s">
        <v>144</v>
      </c>
      <c r="C74" s="19"/>
      <c r="D74" s="19">
        <v>21000</v>
      </c>
      <c r="E74" s="19">
        <v>22973.73</v>
      </c>
      <c r="F74" s="20">
        <f t="shared" si="8"/>
        <v>109.39871428571428</v>
      </c>
      <c r="G74" s="19">
        <v>6613.86</v>
      </c>
      <c r="H74" s="19">
        <f>SUM(E74-G74)</f>
        <v>16359.869999999999</v>
      </c>
      <c r="I74" s="20">
        <f t="shared" si="9"/>
        <v>347.357367709628</v>
      </c>
      <c r="J74" s="8"/>
    </row>
    <row r="75" spans="1:10" ht="25.5">
      <c r="A75" s="4" t="s">
        <v>145</v>
      </c>
      <c r="B75" s="28" t="s">
        <v>146</v>
      </c>
      <c r="C75" s="6">
        <f>SUM(C76,C79,C84)</f>
        <v>575000</v>
      </c>
      <c r="D75" s="6">
        <f>SUM(D76,D79)+D84</f>
        <v>165000</v>
      </c>
      <c r="E75" s="6">
        <f>SUM(E76,E79)+E84</f>
        <v>155201.53</v>
      </c>
      <c r="F75" s="7">
        <f t="shared" si="8"/>
        <v>94.06153333333333</v>
      </c>
      <c r="G75" s="6">
        <f>SUM(G76,G79)+G84</f>
        <v>953349.9800000001</v>
      </c>
      <c r="H75" s="6">
        <f>SUM(H76,H79)</f>
        <v>-798148.45</v>
      </c>
      <c r="I75" s="7">
        <f t="shared" si="9"/>
        <v>16.2795965024303</v>
      </c>
      <c r="J75" s="8"/>
    </row>
    <row r="76" spans="1:10" ht="56.25" customHeight="1">
      <c r="A76" s="13" t="s">
        <v>147</v>
      </c>
      <c r="B76" s="25" t="s">
        <v>148</v>
      </c>
      <c r="C76" s="15">
        <f aca="true" t="shared" si="11" ref="C76:E77">SUM(C77)</f>
        <v>300000</v>
      </c>
      <c r="D76" s="15">
        <f t="shared" si="11"/>
        <v>0</v>
      </c>
      <c r="E76" s="15">
        <f t="shared" si="11"/>
        <v>0</v>
      </c>
      <c r="F76" s="16" t="e">
        <f>E76/D76*100</f>
        <v>#DIV/0!</v>
      </c>
      <c r="G76" s="15">
        <f>SUM(G77)</f>
        <v>333653</v>
      </c>
      <c r="H76" s="15">
        <f>SUM(E76-G76)</f>
        <v>-333653</v>
      </c>
      <c r="I76" s="16">
        <f t="shared" si="9"/>
        <v>0</v>
      </c>
      <c r="J76" s="8"/>
    </row>
    <row r="77" spans="1:10" ht="54.75" customHeight="1">
      <c r="A77" s="60" t="s">
        <v>149</v>
      </c>
      <c r="B77" s="61" t="s">
        <v>150</v>
      </c>
      <c r="C77" s="45">
        <f t="shared" si="11"/>
        <v>300000</v>
      </c>
      <c r="D77" s="45">
        <f t="shared" si="11"/>
        <v>0</v>
      </c>
      <c r="E77" s="45">
        <f t="shared" si="11"/>
        <v>0</v>
      </c>
      <c r="F77" s="16" t="e">
        <f>E77/D77*100</f>
        <v>#DIV/0!</v>
      </c>
      <c r="G77" s="45">
        <f>SUM(G78)</f>
        <v>333653</v>
      </c>
      <c r="H77" s="15">
        <f>SUM(E77-G77)</f>
        <v>-333653</v>
      </c>
      <c r="I77" s="16">
        <f t="shared" si="9"/>
        <v>0</v>
      </c>
      <c r="J77" s="8"/>
    </row>
    <row r="78" spans="1:10" ht="54.75" customHeight="1">
      <c r="A78" s="36" t="s">
        <v>151</v>
      </c>
      <c r="B78" s="18" t="s">
        <v>152</v>
      </c>
      <c r="C78" s="19">
        <v>300000</v>
      </c>
      <c r="D78" s="19">
        <v>0</v>
      </c>
      <c r="E78" s="19">
        <v>0</v>
      </c>
      <c r="F78" s="16" t="e">
        <f>E78/D78*100</f>
        <v>#DIV/0!</v>
      </c>
      <c r="G78" s="19">
        <v>333653</v>
      </c>
      <c r="H78" s="15">
        <f>SUM(E78-G78)</f>
        <v>-333653</v>
      </c>
      <c r="I78" s="16">
        <f t="shared" si="9"/>
        <v>0</v>
      </c>
      <c r="J78" s="8"/>
    </row>
    <row r="79" spans="1:10" ht="22.5" customHeight="1">
      <c r="A79" s="13" t="s">
        <v>153</v>
      </c>
      <c r="B79" s="25" t="s">
        <v>154</v>
      </c>
      <c r="C79" s="15">
        <f>SUM(C80)</f>
        <v>250000</v>
      </c>
      <c r="D79" s="15">
        <f>SUM(D80)</f>
        <v>158000</v>
      </c>
      <c r="E79" s="15">
        <f>SUM(E80)</f>
        <v>148253.66</v>
      </c>
      <c r="F79" s="31">
        <f>SUM(E79/D79)*100</f>
        <v>93.83143037974683</v>
      </c>
      <c r="G79" s="15">
        <f>SUM(G80)</f>
        <v>572130.56</v>
      </c>
      <c r="H79" s="15">
        <f>SUM(H80)</f>
        <v>-464495.45</v>
      </c>
      <c r="I79" s="31">
        <f t="shared" si="9"/>
        <v>25.91255744143435</v>
      </c>
      <c r="J79" s="8"/>
    </row>
    <row r="80" spans="1:10" ht="22.5">
      <c r="A80" s="60" t="s">
        <v>155</v>
      </c>
      <c r="B80" s="61" t="s">
        <v>156</v>
      </c>
      <c r="C80" s="45">
        <f>SUM(C82:C83)+C81</f>
        <v>250000</v>
      </c>
      <c r="D80" s="45">
        <f>SUM(D82:D83)+D81</f>
        <v>158000</v>
      </c>
      <c r="E80" s="45">
        <f>SUM(E82:E83)+E81</f>
        <v>148253.66</v>
      </c>
      <c r="F80" s="27">
        <f>SUM(E80/D80)*100</f>
        <v>93.83143037974683</v>
      </c>
      <c r="G80" s="45">
        <f>SUM(G82:G83)+G81</f>
        <v>572130.56</v>
      </c>
      <c r="H80" s="45">
        <f>SUM(H82:H83)+H81+H84</f>
        <v>-464495.45</v>
      </c>
      <c r="I80" s="27">
        <f t="shared" si="9"/>
        <v>25.91255744143435</v>
      </c>
      <c r="J80" s="8"/>
    </row>
    <row r="81" spans="1:10" ht="46.5" customHeight="1">
      <c r="A81" s="36" t="s">
        <v>157</v>
      </c>
      <c r="B81" s="18" t="s">
        <v>158</v>
      </c>
      <c r="C81" s="19">
        <v>150000</v>
      </c>
      <c r="D81" s="19">
        <v>38000</v>
      </c>
      <c r="E81" s="19">
        <v>38973.11</v>
      </c>
      <c r="F81" s="27">
        <f>SUM(E81/D81)*100</f>
        <v>102.5608157894737</v>
      </c>
      <c r="G81" s="19">
        <v>467356.39</v>
      </c>
      <c r="H81" s="19">
        <f>SUM(E81-G81)</f>
        <v>-428383.28</v>
      </c>
      <c r="I81" s="20">
        <f>E81/H81*100</f>
        <v>-9.09771968691215</v>
      </c>
      <c r="J81" s="8"/>
    </row>
    <row r="82" spans="1:10" ht="38.25" customHeight="1">
      <c r="A82" s="36" t="s">
        <v>159</v>
      </c>
      <c r="B82" s="18" t="s">
        <v>160</v>
      </c>
      <c r="C82" s="19">
        <v>0</v>
      </c>
      <c r="D82" s="19">
        <v>0</v>
      </c>
      <c r="E82" s="19">
        <v>0</v>
      </c>
      <c r="F82" s="20">
        <v>0</v>
      </c>
      <c r="G82" s="19">
        <v>0</v>
      </c>
      <c r="H82" s="19">
        <f>SUM(E82-G82)</f>
        <v>0</v>
      </c>
      <c r="I82" s="20">
        <v>0</v>
      </c>
      <c r="J82" s="8"/>
    </row>
    <row r="83" spans="1:10" ht="34.5" customHeight="1">
      <c r="A83" s="36" t="s">
        <v>161</v>
      </c>
      <c r="B83" s="18" t="s">
        <v>162</v>
      </c>
      <c r="C83" s="19">
        <v>100000</v>
      </c>
      <c r="D83" s="19">
        <v>120000</v>
      </c>
      <c r="E83" s="19">
        <v>109280.55</v>
      </c>
      <c r="F83" s="20">
        <f>SUM(E83/D83)*100</f>
        <v>91.067125</v>
      </c>
      <c r="G83" s="19">
        <v>104774.17</v>
      </c>
      <c r="H83" s="19">
        <f>SUM(E83-G83)</f>
        <v>4506.380000000005</v>
      </c>
      <c r="I83" s="20">
        <f aca="true" t="shared" si="12" ref="I83:I97">SUM(E83/G83)*100</f>
        <v>104.3010409913054</v>
      </c>
      <c r="J83" s="8"/>
    </row>
    <row r="84" spans="1:10" ht="44.25" customHeight="1">
      <c r="A84" s="60" t="s">
        <v>163</v>
      </c>
      <c r="B84" s="61" t="s">
        <v>164</v>
      </c>
      <c r="C84" s="45">
        <f>SUM(C85)</f>
        <v>25000</v>
      </c>
      <c r="D84" s="45">
        <f>D85</f>
        <v>7000</v>
      </c>
      <c r="E84" s="45">
        <f>E85</f>
        <v>6947.87</v>
      </c>
      <c r="F84" s="27">
        <f>E84/D84*100</f>
        <v>99.25528571428572</v>
      </c>
      <c r="G84" s="45">
        <f>SUM(G85)</f>
        <v>47566.42</v>
      </c>
      <c r="H84" s="45">
        <f>E84-G84</f>
        <v>-40618.549999999996</v>
      </c>
      <c r="I84" s="20">
        <f t="shared" si="12"/>
        <v>14.606669999550103</v>
      </c>
      <c r="J84" s="8"/>
    </row>
    <row r="85" spans="1:10" ht="45" customHeight="1">
      <c r="A85" s="36" t="s">
        <v>165</v>
      </c>
      <c r="B85" s="18" t="s">
        <v>166</v>
      </c>
      <c r="C85" s="19">
        <f>SUM(C86:C87)</f>
        <v>25000</v>
      </c>
      <c r="D85" s="19">
        <f>SUM(D86:D87)</f>
        <v>7000</v>
      </c>
      <c r="E85" s="19">
        <f>SUM(E86:E87)</f>
        <v>6947.87</v>
      </c>
      <c r="F85" s="19" t="e">
        <f>SUM(F86)</f>
        <v>#DIV/0!</v>
      </c>
      <c r="G85" s="19">
        <f>SUM(G86:G87)</f>
        <v>47566.42</v>
      </c>
      <c r="H85" s="19">
        <f>SUM(H86:H87)</f>
        <v>-40618.55</v>
      </c>
      <c r="I85" s="20">
        <f t="shared" si="12"/>
        <v>14.606669999550103</v>
      </c>
      <c r="J85" s="8"/>
    </row>
    <row r="86" spans="1:10" ht="66.75" customHeight="1">
      <c r="A86" s="36" t="s">
        <v>167</v>
      </c>
      <c r="B86" s="71" t="s">
        <v>168</v>
      </c>
      <c r="C86" s="19">
        <v>25000</v>
      </c>
      <c r="D86" s="19"/>
      <c r="E86" s="19"/>
      <c r="F86" s="20" t="e">
        <f>E86/D86*100</f>
        <v>#DIV/0!</v>
      </c>
      <c r="G86" s="19">
        <v>46521.82</v>
      </c>
      <c r="H86" s="19">
        <f>E86-G86</f>
        <v>-46521.82</v>
      </c>
      <c r="I86" s="20">
        <f t="shared" si="12"/>
        <v>0</v>
      </c>
      <c r="J86" s="8"/>
    </row>
    <row r="87" spans="1:10" ht="41.25" customHeight="1">
      <c r="A87" s="36" t="s">
        <v>169</v>
      </c>
      <c r="B87" s="71" t="s">
        <v>170</v>
      </c>
      <c r="C87" s="19">
        <v>0</v>
      </c>
      <c r="D87" s="19">
        <v>7000</v>
      </c>
      <c r="E87" s="19">
        <v>6947.87</v>
      </c>
      <c r="F87" s="20"/>
      <c r="G87" s="19">
        <v>1044.6</v>
      </c>
      <c r="H87" s="19">
        <f>E87-G87</f>
        <v>5903.27</v>
      </c>
      <c r="I87" s="20">
        <f t="shared" si="12"/>
        <v>665.1225349416045</v>
      </c>
      <c r="J87" s="8"/>
    </row>
    <row r="88" spans="1:10" ht="17.25" customHeight="1">
      <c r="A88" s="4" t="s">
        <v>171</v>
      </c>
      <c r="B88" s="59" t="s">
        <v>172</v>
      </c>
      <c r="C88" s="6">
        <f>SUM(C101,C109,C111,C114,C115,C117,C118,C89,C98,C103)</f>
        <v>354990</v>
      </c>
      <c r="D88" s="6">
        <f>SUM(D101,D109,D111,D114,D115,D117,D118,D89,D96,D98,D103)</f>
        <v>530262</v>
      </c>
      <c r="E88" s="6">
        <f>SUM(E101,E109,E111,E114,E115,E117,E118,E89,E98,E103,)</f>
        <v>586459.1799999999</v>
      </c>
      <c r="F88" s="7">
        <f>SUM(E88/D88)*100</f>
        <v>110.5980024968789</v>
      </c>
      <c r="G88" s="6">
        <f>SUM(G101,G109,G111,G114,G115,G117,G118,G89,G98,G103)</f>
        <v>613575.25</v>
      </c>
      <c r="H88" s="6">
        <f>SUM(H89+H98+H101+H103+H107+H109+H111+H114+H115+H117+H118)</f>
        <v>-27116.070000000065</v>
      </c>
      <c r="I88" s="7">
        <f t="shared" si="12"/>
        <v>95.58064475384232</v>
      </c>
      <c r="J88" s="8"/>
    </row>
    <row r="89" spans="1:10" ht="27.75" customHeight="1">
      <c r="A89" s="43" t="s">
        <v>173</v>
      </c>
      <c r="B89" s="72" t="s">
        <v>174</v>
      </c>
      <c r="C89" s="54">
        <f>SUM(C90+C92)</f>
        <v>354990</v>
      </c>
      <c r="D89" s="54">
        <f>SUM(D90+D92+D94)</f>
        <v>10100</v>
      </c>
      <c r="E89" s="54">
        <f>SUM(E90+E92+E94+E96)</f>
        <v>12350</v>
      </c>
      <c r="F89" s="16">
        <f>SUM(E89/D89)*100</f>
        <v>122.27722772277228</v>
      </c>
      <c r="G89" s="54">
        <f>SUM(G90+G92+G94+G96)</f>
        <v>0</v>
      </c>
      <c r="H89" s="54">
        <f>SUM(H90+H92+H94+H96)</f>
        <v>12350</v>
      </c>
      <c r="I89" s="16" t="e">
        <f t="shared" si="12"/>
        <v>#DIV/0!</v>
      </c>
      <c r="J89" s="8"/>
    </row>
    <row r="90" spans="1:10" ht="35.25" customHeight="1">
      <c r="A90" s="43" t="s">
        <v>175</v>
      </c>
      <c r="B90" s="72" t="s">
        <v>176</v>
      </c>
      <c r="C90" s="54">
        <f>SUM(C91)</f>
        <v>326990</v>
      </c>
      <c r="D90" s="54">
        <f>SUM(D91)</f>
        <v>100</v>
      </c>
      <c r="E90" s="54">
        <f>SUM(E91)</f>
        <v>100</v>
      </c>
      <c r="F90" s="16">
        <f>SUM(E90/D90)*100</f>
        <v>100</v>
      </c>
      <c r="G90" s="54">
        <f>G91</f>
        <v>0</v>
      </c>
      <c r="H90" s="54">
        <f>H91</f>
        <v>100</v>
      </c>
      <c r="I90" s="16" t="e">
        <f t="shared" si="12"/>
        <v>#DIV/0!</v>
      </c>
      <c r="J90" s="8"/>
    </row>
    <row r="91" spans="1:10" ht="34.5" customHeight="1">
      <c r="A91" s="43" t="s">
        <v>177</v>
      </c>
      <c r="B91" s="72" t="s">
        <v>178</v>
      </c>
      <c r="C91" s="54">
        <v>326990</v>
      </c>
      <c r="D91" s="54">
        <v>100</v>
      </c>
      <c r="E91" s="54">
        <v>100</v>
      </c>
      <c r="F91" s="16">
        <f>SUM(E91/D91)*100</f>
        <v>100</v>
      </c>
      <c r="G91" s="54">
        <v>0</v>
      </c>
      <c r="H91" s="45">
        <f>E91-G91</f>
        <v>100</v>
      </c>
      <c r="I91" s="16" t="e">
        <f t="shared" si="12"/>
        <v>#DIV/0!</v>
      </c>
      <c r="J91" s="8"/>
    </row>
    <row r="92" spans="1:10" ht="34.5" customHeight="1">
      <c r="A92" s="43" t="s">
        <v>179</v>
      </c>
      <c r="B92" s="72" t="s">
        <v>180</v>
      </c>
      <c r="C92" s="54">
        <f>SUM(C93)</f>
        <v>28000</v>
      </c>
      <c r="D92" s="54">
        <f>SUM(D93)</f>
        <v>0</v>
      </c>
      <c r="E92" s="54">
        <f>SUM(E93)</f>
        <v>0</v>
      </c>
      <c r="F92" s="16" t="e">
        <f aca="true" t="shared" si="13" ref="F92:F97">SUM(E92/D92)*100</f>
        <v>#DIV/0!</v>
      </c>
      <c r="G92" s="54">
        <f>SUM(G93)</f>
        <v>0</v>
      </c>
      <c r="H92" s="54">
        <f>SUM(H93)</f>
        <v>0</v>
      </c>
      <c r="I92" s="16" t="e">
        <f t="shared" si="12"/>
        <v>#DIV/0!</v>
      </c>
      <c r="J92" s="8"/>
    </row>
    <row r="93" spans="1:10" ht="44.25" customHeight="1">
      <c r="A93" s="43" t="s">
        <v>181</v>
      </c>
      <c r="B93" s="72" t="s">
        <v>182</v>
      </c>
      <c r="C93" s="54">
        <v>28000</v>
      </c>
      <c r="D93" s="54"/>
      <c r="E93" s="54">
        <v>0</v>
      </c>
      <c r="F93" s="16" t="e">
        <f t="shared" si="13"/>
        <v>#DIV/0!</v>
      </c>
      <c r="G93" s="54">
        <v>0</v>
      </c>
      <c r="H93" s="45">
        <f>E93-G93</f>
        <v>0</v>
      </c>
      <c r="I93" s="16" t="e">
        <f t="shared" si="12"/>
        <v>#DIV/0!</v>
      </c>
      <c r="J93" s="8"/>
    </row>
    <row r="94" spans="1:10" ht="44.25" customHeight="1">
      <c r="A94" s="43" t="s">
        <v>424</v>
      </c>
      <c r="B94" s="178" t="s">
        <v>426</v>
      </c>
      <c r="C94" s="54">
        <f>C95</f>
        <v>0</v>
      </c>
      <c r="D94" s="54">
        <f>D95</f>
        <v>10000</v>
      </c>
      <c r="E94" s="54">
        <f>E95</f>
        <v>10000</v>
      </c>
      <c r="F94" s="16">
        <f t="shared" si="13"/>
        <v>100</v>
      </c>
      <c r="G94" s="54">
        <f>G95</f>
        <v>0</v>
      </c>
      <c r="H94" s="54">
        <f>H95</f>
        <v>10000</v>
      </c>
      <c r="I94" s="16" t="e">
        <f t="shared" si="12"/>
        <v>#DIV/0!</v>
      </c>
      <c r="J94" s="8"/>
    </row>
    <row r="95" spans="1:10" ht="44.25" customHeight="1">
      <c r="A95" s="43" t="s">
        <v>423</v>
      </c>
      <c r="B95" s="178" t="s">
        <v>425</v>
      </c>
      <c r="C95" s="54"/>
      <c r="D95" s="54">
        <v>10000</v>
      </c>
      <c r="E95" s="54">
        <v>10000</v>
      </c>
      <c r="F95" s="16">
        <f t="shared" si="13"/>
        <v>100</v>
      </c>
      <c r="G95" s="54"/>
      <c r="H95" s="45">
        <f>E95-G95</f>
        <v>10000</v>
      </c>
      <c r="I95" s="16" t="e">
        <f t="shared" si="12"/>
        <v>#DIV/0!</v>
      </c>
      <c r="J95" s="8"/>
    </row>
    <row r="96" spans="1:10" ht="44.25" customHeight="1">
      <c r="A96" s="43" t="s">
        <v>420</v>
      </c>
      <c r="B96" s="178" t="s">
        <v>421</v>
      </c>
      <c r="C96" s="54"/>
      <c r="D96" s="54">
        <f>D97</f>
        <v>2250</v>
      </c>
      <c r="E96" s="54">
        <f>E97</f>
        <v>2250</v>
      </c>
      <c r="F96" s="16">
        <f t="shared" si="13"/>
        <v>100</v>
      </c>
      <c r="G96" s="54">
        <f>G97</f>
        <v>0</v>
      </c>
      <c r="H96" s="54">
        <f>H97</f>
        <v>2250</v>
      </c>
      <c r="I96" s="16" t="e">
        <f t="shared" si="12"/>
        <v>#DIV/0!</v>
      </c>
      <c r="J96" s="8"/>
    </row>
    <row r="97" spans="1:10" ht="55.5" customHeight="1">
      <c r="A97" s="43" t="s">
        <v>418</v>
      </c>
      <c r="B97" s="178" t="s">
        <v>419</v>
      </c>
      <c r="C97" s="54"/>
      <c r="D97" s="54">
        <v>2250</v>
      </c>
      <c r="E97" s="54">
        <v>2250</v>
      </c>
      <c r="F97" s="16">
        <f t="shared" si="13"/>
        <v>100</v>
      </c>
      <c r="G97" s="54"/>
      <c r="H97" s="45">
        <f>E97-G97</f>
        <v>2250</v>
      </c>
      <c r="I97" s="16" t="e">
        <f t="shared" si="12"/>
        <v>#DIV/0!</v>
      </c>
      <c r="J97" s="8"/>
    </row>
    <row r="98" spans="1:10" ht="27.75" customHeight="1">
      <c r="A98" s="29" t="s">
        <v>183</v>
      </c>
      <c r="B98" s="73" t="s">
        <v>184</v>
      </c>
      <c r="C98" s="54">
        <f>C99+C100</f>
        <v>0</v>
      </c>
      <c r="D98" s="54">
        <f>D99+D100</f>
        <v>0</v>
      </c>
      <c r="E98" s="54">
        <f>E99+E100</f>
        <v>0</v>
      </c>
      <c r="F98" s="74" t="e">
        <f aca="true" t="shared" si="14" ref="F98:F110">E98/D98*100</f>
        <v>#DIV/0!</v>
      </c>
      <c r="G98" s="54">
        <f>G99+G100</f>
        <v>900</v>
      </c>
      <c r="H98" s="54">
        <f>H99+H100</f>
        <v>-900</v>
      </c>
      <c r="I98" s="7">
        <v>0</v>
      </c>
      <c r="J98" s="8"/>
    </row>
    <row r="99" spans="1:10" ht="63" customHeight="1">
      <c r="A99" s="29" t="s">
        <v>185</v>
      </c>
      <c r="B99" s="46" t="s">
        <v>186</v>
      </c>
      <c r="C99" s="54">
        <v>0</v>
      </c>
      <c r="D99" s="54"/>
      <c r="E99" s="54"/>
      <c r="F99" s="74" t="e">
        <f t="shared" si="14"/>
        <v>#DIV/0!</v>
      </c>
      <c r="G99" s="54">
        <v>750</v>
      </c>
      <c r="H99" s="19">
        <f>SUM(E99-G99)</f>
        <v>-750</v>
      </c>
      <c r="I99" s="7">
        <v>0</v>
      </c>
      <c r="J99" s="8"/>
    </row>
    <row r="100" spans="1:10" ht="53.25" customHeight="1">
      <c r="A100" s="13" t="s">
        <v>187</v>
      </c>
      <c r="B100" s="46" t="s">
        <v>188</v>
      </c>
      <c r="C100" s="15">
        <v>0</v>
      </c>
      <c r="D100" s="15"/>
      <c r="E100" s="15"/>
      <c r="F100" s="74" t="e">
        <f t="shared" si="14"/>
        <v>#DIV/0!</v>
      </c>
      <c r="G100" s="15">
        <v>150</v>
      </c>
      <c r="H100" s="75">
        <f>SUM(E100-G100)</f>
        <v>-150</v>
      </c>
      <c r="I100" s="7">
        <v>0</v>
      </c>
      <c r="J100" s="8"/>
    </row>
    <row r="101" spans="1:10" ht="45" customHeight="1">
      <c r="A101" s="76" t="s">
        <v>189</v>
      </c>
      <c r="B101" s="77" t="s">
        <v>190</v>
      </c>
      <c r="C101" s="15">
        <f>SUM(C102)</f>
        <v>0</v>
      </c>
      <c r="D101" s="15">
        <f>SUM(D102)</f>
        <v>0</v>
      </c>
      <c r="E101" s="15">
        <f>SUM(E102)</f>
        <v>0</v>
      </c>
      <c r="F101" s="31" t="e">
        <f t="shared" si="14"/>
        <v>#DIV/0!</v>
      </c>
      <c r="G101" s="15">
        <f>SUM(G102)</f>
        <v>45000</v>
      </c>
      <c r="H101" s="15">
        <f>SUM(H102)</f>
        <v>-45000</v>
      </c>
      <c r="I101" s="7">
        <v>0</v>
      </c>
      <c r="J101" s="8"/>
    </row>
    <row r="102" spans="1:10" ht="43.5" customHeight="1">
      <c r="A102" s="64" t="s">
        <v>191</v>
      </c>
      <c r="B102" s="78" t="s">
        <v>192</v>
      </c>
      <c r="C102" s="19"/>
      <c r="D102" s="19"/>
      <c r="E102" s="19"/>
      <c r="F102" s="20" t="e">
        <f t="shared" si="14"/>
        <v>#DIV/0!</v>
      </c>
      <c r="G102" s="19">
        <v>45000</v>
      </c>
      <c r="H102" s="19">
        <f>SUM(E102-G102)</f>
        <v>-45000</v>
      </c>
      <c r="I102" s="16">
        <v>0</v>
      </c>
      <c r="J102" s="8"/>
    </row>
    <row r="103" spans="1:10" ht="21" customHeight="1">
      <c r="A103" s="67" t="s">
        <v>193</v>
      </c>
      <c r="B103" s="79" t="s">
        <v>194</v>
      </c>
      <c r="C103" s="80">
        <f>SUM(C104+C107)</f>
        <v>0</v>
      </c>
      <c r="D103" s="80">
        <f>SUM(D104+D106+D107)</f>
        <v>517912</v>
      </c>
      <c r="E103" s="80">
        <f>SUM(E104+E107)</f>
        <v>574109.1799999999</v>
      </c>
      <c r="F103" s="20">
        <f t="shared" si="14"/>
        <v>110.85071981340458</v>
      </c>
      <c r="G103" s="80">
        <f>SUM(G104+G106)</f>
        <v>0</v>
      </c>
      <c r="H103" s="80">
        <f>SUM(H104+H106)</f>
        <v>454997.18</v>
      </c>
      <c r="I103" s="16">
        <v>0</v>
      </c>
      <c r="J103" s="8"/>
    </row>
    <row r="104" spans="1:10" ht="43.5" customHeight="1">
      <c r="A104" s="81" t="s">
        <v>195</v>
      </c>
      <c r="B104" s="82" t="s">
        <v>196</v>
      </c>
      <c r="C104" s="45">
        <f>SUM(C105)</f>
        <v>0</v>
      </c>
      <c r="D104" s="83">
        <f>SUM(D105)</f>
        <v>398200</v>
      </c>
      <c r="E104" s="45">
        <f>SUM(E105:E106)</f>
        <v>454997.18</v>
      </c>
      <c r="F104" s="20">
        <f t="shared" si="14"/>
        <v>114.26348066298343</v>
      </c>
      <c r="G104" s="45">
        <f>SUM(G105)</f>
        <v>0</v>
      </c>
      <c r="H104" s="45">
        <f>SUM(H105)</f>
        <v>454397.18</v>
      </c>
      <c r="I104" s="16">
        <v>0</v>
      </c>
      <c r="J104" s="8"/>
    </row>
    <row r="105" spans="1:10" ht="43.5" customHeight="1">
      <c r="A105" s="84" t="s">
        <v>197</v>
      </c>
      <c r="B105" s="85" t="s">
        <v>198</v>
      </c>
      <c r="C105" s="19"/>
      <c r="D105" s="86">
        <v>398200</v>
      </c>
      <c r="E105" s="19">
        <v>454397.18</v>
      </c>
      <c r="F105" s="20">
        <f t="shared" si="14"/>
        <v>114.1128026117529</v>
      </c>
      <c r="G105" s="19"/>
      <c r="H105" s="19">
        <f>SUM(E105-G105)</f>
        <v>454397.18</v>
      </c>
      <c r="I105" s="16">
        <v>0</v>
      </c>
      <c r="J105" s="8"/>
    </row>
    <row r="106" spans="1:10" ht="43.5" customHeight="1">
      <c r="A106" s="87" t="s">
        <v>199</v>
      </c>
      <c r="B106" s="88" t="s">
        <v>200</v>
      </c>
      <c r="C106" s="89"/>
      <c r="D106" s="19">
        <v>600</v>
      </c>
      <c r="E106" s="19">
        <v>600</v>
      </c>
      <c r="F106" s="20">
        <f t="shared" si="14"/>
        <v>100</v>
      </c>
      <c r="G106" s="19"/>
      <c r="H106" s="19">
        <f>SUM(E106-G106)</f>
        <v>600</v>
      </c>
      <c r="I106" s="16">
        <v>0</v>
      </c>
      <c r="J106" s="8"/>
    </row>
    <row r="107" spans="1:10" ht="20.25" customHeight="1">
      <c r="A107" s="90" t="s">
        <v>201</v>
      </c>
      <c r="B107" s="82" t="s">
        <v>202</v>
      </c>
      <c r="C107" s="83">
        <f>SUM(C108)</f>
        <v>0</v>
      </c>
      <c r="D107" s="83">
        <f>SUM(D108)</f>
        <v>119112</v>
      </c>
      <c r="E107" s="83">
        <f>SUM(E108)</f>
        <v>119112</v>
      </c>
      <c r="F107" s="20">
        <f t="shared" si="14"/>
        <v>100</v>
      </c>
      <c r="G107" s="45">
        <f>SUM(G108)</f>
        <v>0</v>
      </c>
      <c r="H107" s="45">
        <f>SUM(H108)</f>
        <v>119112</v>
      </c>
      <c r="I107" s="16">
        <v>0</v>
      </c>
      <c r="J107" s="8"/>
    </row>
    <row r="108" spans="1:10" ht="60" customHeight="1">
      <c r="A108" s="69" t="s">
        <v>203</v>
      </c>
      <c r="B108" s="85" t="s">
        <v>204</v>
      </c>
      <c r="C108" s="86"/>
      <c r="D108" s="19">
        <v>119112</v>
      </c>
      <c r="E108" s="19">
        <v>119112</v>
      </c>
      <c r="F108" s="20">
        <f t="shared" si="14"/>
        <v>100</v>
      </c>
      <c r="G108" s="19"/>
      <c r="H108" s="19">
        <f>SUM(E108-G108)</f>
        <v>119112</v>
      </c>
      <c r="I108" s="16">
        <v>0</v>
      </c>
      <c r="J108" s="8"/>
    </row>
    <row r="109" spans="1:10" ht="43.5" customHeight="1">
      <c r="A109" s="91" t="s">
        <v>205</v>
      </c>
      <c r="B109" s="92" t="s">
        <v>206</v>
      </c>
      <c r="C109" s="15">
        <f>SUM(C110)</f>
        <v>0</v>
      </c>
      <c r="D109" s="15">
        <f>SUM(D110)</f>
        <v>0</v>
      </c>
      <c r="E109" s="15">
        <f>SUM(E110)</f>
        <v>0</v>
      </c>
      <c r="F109" s="20" t="e">
        <f t="shared" si="14"/>
        <v>#DIV/0!</v>
      </c>
      <c r="G109" s="15">
        <f>SUM(G110)</f>
        <v>5000</v>
      </c>
      <c r="H109" s="15">
        <f>SUM(H110)</f>
        <v>-5000</v>
      </c>
      <c r="I109" s="16">
        <v>0</v>
      </c>
      <c r="J109" s="8"/>
    </row>
    <row r="110" spans="1:10" ht="43.5" customHeight="1">
      <c r="A110" s="64" t="s">
        <v>207</v>
      </c>
      <c r="B110" s="78" t="s">
        <v>208</v>
      </c>
      <c r="C110" s="19"/>
      <c r="D110" s="19"/>
      <c r="E110" s="19"/>
      <c r="F110" s="20" t="e">
        <f t="shared" si="14"/>
        <v>#DIV/0!</v>
      </c>
      <c r="G110" s="19">
        <v>5000</v>
      </c>
      <c r="H110" s="19">
        <f>SUM(E110-G110)</f>
        <v>-5000</v>
      </c>
      <c r="I110" s="16">
        <v>0</v>
      </c>
      <c r="J110" s="8"/>
    </row>
    <row r="111" spans="1:10" ht="86.25" customHeight="1">
      <c r="A111" s="24" t="s">
        <v>209</v>
      </c>
      <c r="B111" s="46" t="s">
        <v>210</v>
      </c>
      <c r="C111" s="93">
        <v>0</v>
      </c>
      <c r="D111" s="93">
        <f>SUM(D112:D113)</f>
        <v>0</v>
      </c>
      <c r="E111" s="93">
        <f>SUM(E112:E113)</f>
        <v>0</v>
      </c>
      <c r="F111" s="20">
        <v>0</v>
      </c>
      <c r="G111" s="93">
        <f>SUM(G112:G113)</f>
        <v>10000</v>
      </c>
      <c r="H111" s="93">
        <f>SUM(H112+H113)</f>
        <v>-10000</v>
      </c>
      <c r="I111" s="16">
        <v>0</v>
      </c>
      <c r="J111" s="8"/>
    </row>
    <row r="112" spans="1:10" ht="27" customHeight="1">
      <c r="A112" s="64" t="s">
        <v>211</v>
      </c>
      <c r="B112" s="78" t="s">
        <v>212</v>
      </c>
      <c r="C112" s="94">
        <v>0</v>
      </c>
      <c r="D112" s="94"/>
      <c r="E112" s="94"/>
      <c r="F112" s="20">
        <v>0</v>
      </c>
      <c r="G112" s="94">
        <v>10000</v>
      </c>
      <c r="H112" s="19">
        <f>SUM(E112-G112)</f>
        <v>-10000</v>
      </c>
      <c r="I112" s="20">
        <v>0</v>
      </c>
      <c r="J112" s="8"/>
    </row>
    <row r="113" spans="1:10" ht="19.5" customHeight="1">
      <c r="A113" s="17" t="s">
        <v>213</v>
      </c>
      <c r="B113" s="95" t="s">
        <v>214</v>
      </c>
      <c r="C113" s="94">
        <v>0</v>
      </c>
      <c r="D113" s="94">
        <v>0</v>
      </c>
      <c r="E113" s="94">
        <v>0</v>
      </c>
      <c r="F113" s="20">
        <v>0</v>
      </c>
      <c r="G113" s="94">
        <v>0</v>
      </c>
      <c r="H113" s="19">
        <f>SUM(E113-G113)</f>
        <v>0</v>
      </c>
      <c r="I113" s="20">
        <v>0</v>
      </c>
      <c r="J113" s="8"/>
    </row>
    <row r="114" spans="1:10" ht="35.25" customHeight="1">
      <c r="A114" s="24" t="s">
        <v>215</v>
      </c>
      <c r="B114" s="25" t="s">
        <v>216</v>
      </c>
      <c r="C114" s="15"/>
      <c r="D114" s="15"/>
      <c r="E114" s="15"/>
      <c r="F114" s="31" t="e">
        <f>E114/D114*100</f>
        <v>#DIV/0!</v>
      </c>
      <c r="G114" s="15">
        <v>1000</v>
      </c>
      <c r="H114" s="15">
        <f>SUM(E114-G114)</f>
        <v>-1000</v>
      </c>
      <c r="I114" s="31">
        <f>SUM(E114/G114*100)</f>
        <v>0</v>
      </c>
      <c r="J114" s="8"/>
    </row>
    <row r="115" spans="1:10" ht="47.25" customHeight="1">
      <c r="A115" s="76" t="s">
        <v>217</v>
      </c>
      <c r="B115" s="77" t="s">
        <v>218</v>
      </c>
      <c r="C115" s="15">
        <f>SUM(C116)</f>
        <v>0</v>
      </c>
      <c r="D115" s="15">
        <f>SUM(D116)</f>
        <v>0</v>
      </c>
      <c r="E115" s="15">
        <f>SUM(E116)</f>
        <v>0</v>
      </c>
      <c r="F115" s="16">
        <v>0</v>
      </c>
      <c r="G115" s="15">
        <f>SUM(G116)</f>
        <v>215455.64</v>
      </c>
      <c r="H115" s="15">
        <f>SUM(H116)</f>
        <v>-215455.64</v>
      </c>
      <c r="I115" s="16">
        <v>0</v>
      </c>
      <c r="J115" s="8"/>
    </row>
    <row r="116" spans="1:10" ht="45.75" customHeight="1">
      <c r="A116" s="64" t="s">
        <v>219</v>
      </c>
      <c r="B116" s="78" t="s">
        <v>220</v>
      </c>
      <c r="C116" s="19">
        <v>0</v>
      </c>
      <c r="D116" s="19"/>
      <c r="E116" s="19"/>
      <c r="F116" s="20">
        <v>0</v>
      </c>
      <c r="G116" s="19">
        <v>215455.64</v>
      </c>
      <c r="H116" s="19">
        <f>SUM(E116-G116)</f>
        <v>-215455.64</v>
      </c>
      <c r="I116" s="16">
        <v>0</v>
      </c>
      <c r="J116" s="8"/>
    </row>
    <row r="117" spans="1:10" ht="48">
      <c r="A117" s="24" t="s">
        <v>221</v>
      </c>
      <c r="B117" s="25" t="s">
        <v>222</v>
      </c>
      <c r="C117" s="15"/>
      <c r="D117" s="15">
        <v>0</v>
      </c>
      <c r="E117" s="15">
        <v>0</v>
      </c>
      <c r="F117" s="31">
        <v>0</v>
      </c>
      <c r="G117" s="15">
        <v>0</v>
      </c>
      <c r="H117" s="15">
        <f>SUM(E117-G117)</f>
        <v>0</v>
      </c>
      <c r="I117" s="31">
        <v>0</v>
      </c>
      <c r="J117" s="8"/>
    </row>
    <row r="118" spans="1:10" ht="24.75" customHeight="1">
      <c r="A118" s="13" t="s">
        <v>223</v>
      </c>
      <c r="B118" s="14" t="s">
        <v>224</v>
      </c>
      <c r="C118" s="15">
        <f>SUM(C119)</f>
        <v>0</v>
      </c>
      <c r="D118" s="15">
        <f>SUM(D119)</f>
        <v>0</v>
      </c>
      <c r="E118" s="15">
        <f>SUM(E119)</f>
        <v>0</v>
      </c>
      <c r="F118" s="31">
        <v>0</v>
      </c>
      <c r="G118" s="15">
        <f>SUM(G119)</f>
        <v>336219.61</v>
      </c>
      <c r="H118" s="15">
        <f>SUM(H119)</f>
        <v>-336219.61</v>
      </c>
      <c r="I118" s="31">
        <f>SUM(E118/G118)*100</f>
        <v>0</v>
      </c>
      <c r="J118" s="8"/>
    </row>
    <row r="119" spans="1:10" ht="33" customHeight="1">
      <c r="A119" s="96" t="s">
        <v>225</v>
      </c>
      <c r="B119" s="95" t="s">
        <v>226</v>
      </c>
      <c r="C119" s="86"/>
      <c r="D119" s="19"/>
      <c r="E119" s="19"/>
      <c r="F119" s="20">
        <v>0</v>
      </c>
      <c r="G119" s="19">
        <v>336219.61</v>
      </c>
      <c r="H119" s="19">
        <f>SUM(E119-G119)</f>
        <v>-336219.61</v>
      </c>
      <c r="I119" s="20">
        <f>SUM(E119/G119)*100</f>
        <v>0</v>
      </c>
      <c r="J119" s="8"/>
    </row>
    <row r="120" spans="1:10" ht="18.75" customHeight="1">
      <c r="A120" s="97" t="s">
        <v>227</v>
      </c>
      <c r="B120" s="98" t="s">
        <v>228</v>
      </c>
      <c r="C120" s="99">
        <f>SUM(C123)</f>
        <v>0</v>
      </c>
      <c r="D120" s="99">
        <f>SUM(D123+D121)</f>
        <v>3688171.7</v>
      </c>
      <c r="E120" s="99">
        <f>SUM(E123+E121)</f>
        <v>3688171.7</v>
      </c>
      <c r="F120" s="20">
        <v>0</v>
      </c>
      <c r="G120" s="99">
        <f>SUM(G123)+G122</f>
        <v>40002.73</v>
      </c>
      <c r="H120" s="99">
        <f>SUM(H123)+H122</f>
        <v>3648168.97</v>
      </c>
      <c r="I120" s="7">
        <v>0</v>
      </c>
      <c r="J120" s="8"/>
    </row>
    <row r="121" spans="1:10" ht="18.75" customHeight="1">
      <c r="A121" s="100" t="s">
        <v>229</v>
      </c>
      <c r="B121" s="101" t="s">
        <v>230</v>
      </c>
      <c r="C121" s="102">
        <v>0</v>
      </c>
      <c r="D121" s="102">
        <v>0</v>
      </c>
      <c r="E121" s="102">
        <f>E122</f>
        <v>0</v>
      </c>
      <c r="F121" s="20">
        <v>0</v>
      </c>
      <c r="G121" s="102">
        <f>G122</f>
        <v>0</v>
      </c>
      <c r="H121" s="102">
        <f>E121-G121</f>
        <v>0</v>
      </c>
      <c r="I121" s="16">
        <v>0</v>
      </c>
      <c r="J121" s="8"/>
    </row>
    <row r="122" spans="1:10" ht="23.25" customHeight="1">
      <c r="A122" s="103" t="s">
        <v>231</v>
      </c>
      <c r="B122" s="104" t="s">
        <v>232</v>
      </c>
      <c r="C122" s="86">
        <v>0</v>
      </c>
      <c r="D122" s="86"/>
      <c r="E122" s="86"/>
      <c r="F122" s="20">
        <v>0</v>
      </c>
      <c r="G122" s="86"/>
      <c r="H122" s="19">
        <v>0</v>
      </c>
      <c r="I122" s="20">
        <v>0</v>
      </c>
      <c r="J122" s="8"/>
    </row>
    <row r="123" spans="1:10" ht="16.5" customHeight="1">
      <c r="A123" s="100" t="s">
        <v>233</v>
      </c>
      <c r="B123" s="101" t="s">
        <v>234</v>
      </c>
      <c r="C123" s="102">
        <f>SUM(C124)</f>
        <v>0</v>
      </c>
      <c r="D123" s="102">
        <f>SUM(D124)</f>
        <v>3688171.7</v>
      </c>
      <c r="E123" s="102">
        <f>SUM(E124)</f>
        <v>3688171.7</v>
      </c>
      <c r="F123" s="20">
        <v>0</v>
      </c>
      <c r="G123" s="102">
        <f>SUM(G124)</f>
        <v>40002.73</v>
      </c>
      <c r="H123" s="102">
        <f>SUM(H124)</f>
        <v>3648168.97</v>
      </c>
      <c r="I123" s="31">
        <v>0</v>
      </c>
      <c r="J123" s="8"/>
    </row>
    <row r="124" spans="1:10" ht="15.75" customHeight="1">
      <c r="A124" s="103" t="s">
        <v>235</v>
      </c>
      <c r="B124" s="104" t="s">
        <v>236</v>
      </c>
      <c r="C124" s="86">
        <v>0</v>
      </c>
      <c r="D124" s="19">
        <v>3688171.7</v>
      </c>
      <c r="E124" s="19">
        <v>3688171.7</v>
      </c>
      <c r="F124" s="20">
        <v>0</v>
      </c>
      <c r="G124" s="19">
        <v>40002.73</v>
      </c>
      <c r="H124" s="19">
        <f>SUM(E124-G124)</f>
        <v>3648168.97</v>
      </c>
      <c r="I124" s="20">
        <v>0</v>
      </c>
      <c r="J124" s="8"/>
    </row>
    <row r="125" spans="1:10" ht="12.75">
      <c r="A125" s="105" t="s">
        <v>237</v>
      </c>
      <c r="B125" s="106" t="s">
        <v>238</v>
      </c>
      <c r="C125" s="11">
        <f>SUM(C126+C199)</f>
        <v>144091869.34</v>
      </c>
      <c r="D125" s="11">
        <f>SUM(D126+D199+D195)</f>
        <v>154359401.05</v>
      </c>
      <c r="E125" s="11">
        <f>SUM(E126+E199+E195)</f>
        <v>153185193.98000002</v>
      </c>
      <c r="F125" s="12">
        <f aca="true" t="shared" si="15" ref="F125:F153">SUM(E125/D125)*100</f>
        <v>99.23930317038504</v>
      </c>
      <c r="G125" s="11">
        <f>SUM(G126+G199)</f>
        <v>374482183.5300001</v>
      </c>
      <c r="H125" s="11">
        <f>SUM(H126+H199+H195)</f>
        <v>-212616234.45</v>
      </c>
      <c r="I125" s="12">
        <f>SUM(E125/G125)*100</f>
        <v>40.9058696827771</v>
      </c>
      <c r="J125" s="8"/>
    </row>
    <row r="126" spans="1:10" ht="26.25" customHeight="1">
      <c r="A126" s="107" t="s">
        <v>239</v>
      </c>
      <c r="B126" s="108" t="s">
        <v>240</v>
      </c>
      <c r="C126" s="6">
        <f>SUM(C127+C132+C166+C186)</f>
        <v>145065219.34</v>
      </c>
      <c r="D126" s="6">
        <f>SUM(D127+D132+D166+D186)</f>
        <v>157224521.76</v>
      </c>
      <c r="E126" s="6">
        <f>SUM(E127+E132+E166+E186)</f>
        <v>156050314.69</v>
      </c>
      <c r="F126" s="7">
        <f t="shared" si="15"/>
        <v>99.25316543700963</v>
      </c>
      <c r="G126" s="6">
        <f>SUM(G127+G132+G166+G186)</f>
        <v>375134385.81000006</v>
      </c>
      <c r="H126" s="6">
        <f>SUM(H127+H132+H166+H186)</f>
        <v>-210403316.01999998</v>
      </c>
      <c r="I126" s="7">
        <f>SUM(E126/G126)*100</f>
        <v>41.59850991879937</v>
      </c>
      <c r="J126" s="8"/>
    </row>
    <row r="127" spans="1:10" ht="24" customHeight="1">
      <c r="A127" s="109" t="s">
        <v>241</v>
      </c>
      <c r="B127" s="110" t="s">
        <v>242</v>
      </c>
      <c r="C127" s="54">
        <f>SUM(C128+C130)</f>
        <v>58373410</v>
      </c>
      <c r="D127" s="54">
        <f>SUM(D128+D130)</f>
        <v>58383180</v>
      </c>
      <c r="E127" s="54">
        <f>SUM(E128+E130)</f>
        <v>58383180</v>
      </c>
      <c r="F127" s="16">
        <f t="shared" si="15"/>
        <v>100</v>
      </c>
      <c r="G127" s="54">
        <f>SUM(G128+G130)</f>
        <v>58185000</v>
      </c>
      <c r="H127" s="54">
        <f>SUM(H128+H130)</f>
        <v>198180</v>
      </c>
      <c r="I127" s="16">
        <f>SUM(E127/G127)*100</f>
        <v>100.34060324825987</v>
      </c>
      <c r="J127" s="8"/>
    </row>
    <row r="128" spans="1:10" ht="12.75">
      <c r="A128" s="111" t="s">
        <v>243</v>
      </c>
      <c r="B128" s="112" t="s">
        <v>244</v>
      </c>
      <c r="C128" s="15">
        <f>SUM(C129)</f>
        <v>50350800</v>
      </c>
      <c r="D128" s="15">
        <f>SUM(D129)</f>
        <v>50350800</v>
      </c>
      <c r="E128" s="15">
        <f>SUM(E129)</f>
        <v>50350800</v>
      </c>
      <c r="F128" s="16">
        <f t="shared" si="15"/>
        <v>100</v>
      </c>
      <c r="G128" s="15">
        <f>SUM(G129)</f>
        <v>49472100</v>
      </c>
      <c r="H128" s="15">
        <f>SUM(H129)</f>
        <v>878700</v>
      </c>
      <c r="I128" s="16">
        <f>SUM(E128/G128)*100</f>
        <v>101.77615261935516</v>
      </c>
      <c r="J128" s="8"/>
    </row>
    <row r="129" spans="1:10" ht="21.75" customHeight="1">
      <c r="A129" s="113" t="s">
        <v>245</v>
      </c>
      <c r="B129" s="114" t="s">
        <v>246</v>
      </c>
      <c r="C129" s="19">
        <v>50350800</v>
      </c>
      <c r="D129" s="19">
        <v>50350800</v>
      </c>
      <c r="E129" s="19">
        <v>50350800</v>
      </c>
      <c r="F129" s="16">
        <f t="shared" si="15"/>
        <v>100</v>
      </c>
      <c r="G129" s="19">
        <v>49472100</v>
      </c>
      <c r="H129" s="19">
        <f>SUM(E129-G129)</f>
        <v>878700</v>
      </c>
      <c r="I129" s="20">
        <f>SUM(E129/G129)*100</f>
        <v>101.77615261935516</v>
      </c>
      <c r="J129" s="8"/>
    </row>
    <row r="130" spans="1:10" ht="25.5" customHeight="1">
      <c r="A130" s="111" t="s">
        <v>247</v>
      </c>
      <c r="B130" s="115" t="s">
        <v>248</v>
      </c>
      <c r="C130" s="15">
        <f>SUM(C131)</f>
        <v>8022610</v>
      </c>
      <c r="D130" s="15">
        <f>SUM(D131)</f>
        <v>8032380</v>
      </c>
      <c r="E130" s="15">
        <f>SUM(E131)</f>
        <v>8032380</v>
      </c>
      <c r="F130" s="31">
        <f t="shared" si="15"/>
        <v>100</v>
      </c>
      <c r="G130" s="15">
        <f>SUM(G131)</f>
        <v>8712900</v>
      </c>
      <c r="H130" s="15">
        <f>SUM(H131)</f>
        <v>-680520</v>
      </c>
      <c r="I130" s="16">
        <f aca="true" t="shared" si="16" ref="I130:I138">E130/G130*100</f>
        <v>92.1895121027442</v>
      </c>
      <c r="J130" s="8"/>
    </row>
    <row r="131" spans="1:10" ht="21.75" customHeight="1">
      <c r="A131" s="111" t="s">
        <v>249</v>
      </c>
      <c r="B131" s="114" t="s">
        <v>250</v>
      </c>
      <c r="C131" s="19">
        <v>8022610</v>
      </c>
      <c r="D131" s="19">
        <v>8032380</v>
      </c>
      <c r="E131" s="19">
        <v>8032380</v>
      </c>
      <c r="F131" s="20">
        <f t="shared" si="15"/>
        <v>100</v>
      </c>
      <c r="G131" s="19">
        <v>8712900</v>
      </c>
      <c r="H131" s="19">
        <f>SUM(E131-G131)</f>
        <v>-680520</v>
      </c>
      <c r="I131" s="20">
        <f t="shared" si="16"/>
        <v>92.1895121027442</v>
      </c>
      <c r="J131" s="8"/>
    </row>
    <row r="132" spans="1:10" ht="23.25" customHeight="1">
      <c r="A132" s="116" t="s">
        <v>251</v>
      </c>
      <c r="B132" s="117" t="s">
        <v>252</v>
      </c>
      <c r="C132" s="54">
        <f>SUM(C135+C147+C150+C137+C139+C143)</f>
        <v>4186826.19</v>
      </c>
      <c r="D132" s="54">
        <f>SUM(D135+D147+D150+D137+D139+D141+D143)</f>
        <v>21028830.07</v>
      </c>
      <c r="E132" s="54">
        <f>SUM(E135+E147+E150+E137+E139+E141+E143)</f>
        <v>20027597.06</v>
      </c>
      <c r="F132" s="16">
        <f t="shared" si="15"/>
        <v>95.23876027973438</v>
      </c>
      <c r="G132" s="54">
        <f>SUM(G133+G135+G147+G150+G137+G139+G141+G143+G145)</f>
        <v>238732744.15000004</v>
      </c>
      <c r="H132" s="54">
        <f>SUM(H135+H147+H150+H137+H139+H143)</f>
        <v>-208396706.54</v>
      </c>
      <c r="I132" s="16">
        <f t="shared" si="16"/>
        <v>8.389128659877635</v>
      </c>
      <c r="J132" s="8"/>
    </row>
    <row r="133" spans="1:10" ht="23.25" customHeight="1">
      <c r="A133" s="118" t="s">
        <v>429</v>
      </c>
      <c r="B133" s="179" t="s">
        <v>430</v>
      </c>
      <c r="C133" s="54"/>
      <c r="D133" s="54">
        <f>D134</f>
        <v>0</v>
      </c>
      <c r="E133" s="54">
        <f>E134</f>
        <v>0</v>
      </c>
      <c r="F133" s="16" t="e">
        <f t="shared" si="15"/>
        <v>#DIV/0!</v>
      </c>
      <c r="G133" s="54">
        <f>G134</f>
        <v>10491727.5</v>
      </c>
      <c r="H133" s="54">
        <f>E133-G133</f>
        <v>-10491727.5</v>
      </c>
      <c r="I133" s="16">
        <f t="shared" si="16"/>
        <v>0</v>
      </c>
      <c r="J133" s="8"/>
    </row>
    <row r="134" spans="1:10" ht="23.25" customHeight="1">
      <c r="A134" s="119" t="s">
        <v>428</v>
      </c>
      <c r="B134" s="180" t="s">
        <v>431</v>
      </c>
      <c r="C134" s="54"/>
      <c r="D134" s="54"/>
      <c r="E134" s="54">
        <v>0</v>
      </c>
      <c r="F134" s="16" t="e">
        <f t="shared" si="15"/>
        <v>#DIV/0!</v>
      </c>
      <c r="G134" s="75">
        <v>10491727.5</v>
      </c>
      <c r="H134" s="54">
        <f>E134-G134</f>
        <v>-10491727.5</v>
      </c>
      <c r="I134" s="16">
        <f t="shared" si="16"/>
        <v>0</v>
      </c>
      <c r="J134" s="8"/>
    </row>
    <row r="135" spans="1:10" ht="47.25" customHeight="1">
      <c r="A135" s="118" t="s">
        <v>253</v>
      </c>
      <c r="B135" s="72" t="s">
        <v>254</v>
      </c>
      <c r="C135" s="54">
        <f>SUM(C136)</f>
        <v>0</v>
      </c>
      <c r="D135" s="54">
        <f>SUM(D136)</f>
        <v>5845530.16</v>
      </c>
      <c r="E135" s="54">
        <f>SUM(E136)</f>
        <v>5845530.16</v>
      </c>
      <c r="F135" s="16">
        <f t="shared" si="15"/>
        <v>100</v>
      </c>
      <c r="G135" s="75"/>
      <c r="H135" s="54">
        <f>SUM(H136)</f>
        <v>5845530.16</v>
      </c>
      <c r="I135" s="16" t="e">
        <f t="shared" si="16"/>
        <v>#DIV/0!</v>
      </c>
      <c r="J135" s="8"/>
    </row>
    <row r="136" spans="1:10" ht="57.75" customHeight="1">
      <c r="A136" s="119" t="s">
        <v>255</v>
      </c>
      <c r="B136" s="72" t="s">
        <v>256</v>
      </c>
      <c r="C136" s="120">
        <v>0</v>
      </c>
      <c r="D136" s="75">
        <v>5845530.16</v>
      </c>
      <c r="E136" s="75">
        <v>5845530.16</v>
      </c>
      <c r="F136" s="121">
        <f t="shared" si="15"/>
        <v>100</v>
      </c>
      <c r="G136" s="75"/>
      <c r="H136" s="19">
        <f>SUM(E136-G136)</f>
        <v>5845530.16</v>
      </c>
      <c r="I136" s="16" t="e">
        <f t="shared" si="16"/>
        <v>#DIV/0!</v>
      </c>
      <c r="J136" s="8"/>
    </row>
    <row r="137" spans="1:10" ht="35.25" customHeight="1">
      <c r="A137" s="55" t="s">
        <v>257</v>
      </c>
      <c r="B137" s="56" t="s">
        <v>258</v>
      </c>
      <c r="C137" s="45">
        <f>SUM(C138)</f>
        <v>0</v>
      </c>
      <c r="D137" s="45">
        <f>SUM(D138)</f>
        <v>2238602.2</v>
      </c>
      <c r="E137" s="45">
        <f>SUM(E138)</f>
        <v>2238602.2</v>
      </c>
      <c r="F137" s="16">
        <f t="shared" si="15"/>
        <v>100</v>
      </c>
      <c r="G137" s="19">
        <f>G138</f>
        <v>2141354.9</v>
      </c>
      <c r="H137" s="19">
        <f>H138</f>
        <v>97247.30000000028</v>
      </c>
      <c r="I137" s="16">
        <f t="shared" si="16"/>
        <v>104.54139106039825</v>
      </c>
      <c r="J137" s="8"/>
    </row>
    <row r="138" spans="1:10" ht="34.5" customHeight="1">
      <c r="A138" s="50" t="s">
        <v>259</v>
      </c>
      <c r="B138" s="53" t="s">
        <v>260</v>
      </c>
      <c r="C138" s="19"/>
      <c r="D138" s="19">
        <v>2238602.2</v>
      </c>
      <c r="E138" s="19">
        <v>2238602.2</v>
      </c>
      <c r="F138" s="16">
        <f t="shared" si="15"/>
        <v>100</v>
      </c>
      <c r="G138" s="19">
        <v>2141354.9</v>
      </c>
      <c r="H138" s="19">
        <f>SUM(E138-G138)</f>
        <v>97247.30000000028</v>
      </c>
      <c r="I138" s="16">
        <f t="shared" si="16"/>
        <v>104.54139106039825</v>
      </c>
      <c r="J138" s="8"/>
    </row>
    <row r="139" spans="1:10" ht="34.5" customHeight="1">
      <c r="A139" s="55" t="s">
        <v>261</v>
      </c>
      <c r="B139" s="122" t="s">
        <v>262</v>
      </c>
      <c r="C139" s="45">
        <f>SUM(C140)</f>
        <v>0</v>
      </c>
      <c r="D139" s="45">
        <f>SUM(D140)</f>
        <v>2234117.36</v>
      </c>
      <c r="E139" s="45">
        <f>SUM(E140)</f>
        <v>1858673.43</v>
      </c>
      <c r="F139" s="16">
        <f t="shared" si="15"/>
        <v>83.19497727729039</v>
      </c>
      <c r="G139" s="45">
        <f>SUM(G140)</f>
        <v>0</v>
      </c>
      <c r="H139" s="45">
        <f>SUM(H140)</f>
        <v>1858673.43</v>
      </c>
      <c r="I139" s="27">
        <v>0</v>
      </c>
      <c r="J139" s="8"/>
    </row>
    <row r="140" spans="1:10" ht="34.5" customHeight="1">
      <c r="A140" s="50" t="s">
        <v>263</v>
      </c>
      <c r="B140" s="123" t="s">
        <v>264</v>
      </c>
      <c r="C140" s="19">
        <v>0</v>
      </c>
      <c r="D140" s="19">
        <v>2234117.36</v>
      </c>
      <c r="E140" s="19">
        <v>1858673.43</v>
      </c>
      <c r="F140" s="16">
        <f t="shared" si="15"/>
        <v>83.19497727729039</v>
      </c>
      <c r="G140" s="19">
        <v>0</v>
      </c>
      <c r="H140" s="19">
        <f>SUM(E140-G140)</f>
        <v>1858673.43</v>
      </c>
      <c r="I140" s="20">
        <v>0</v>
      </c>
      <c r="J140" s="8"/>
    </row>
    <row r="141" spans="1:10" ht="34.5" customHeight="1">
      <c r="A141" s="50" t="s">
        <v>265</v>
      </c>
      <c r="B141" s="123" t="s">
        <v>266</v>
      </c>
      <c r="C141" s="45">
        <f>SUM(C142)</f>
        <v>0</v>
      </c>
      <c r="D141" s="45">
        <f>SUM(D142)</f>
        <v>1640252.55</v>
      </c>
      <c r="E141" s="45">
        <f>SUM(E142)</f>
        <v>1290463.47</v>
      </c>
      <c r="F141" s="16">
        <f t="shared" si="15"/>
        <v>78.67468152998755</v>
      </c>
      <c r="G141" s="45">
        <f>SUM(G142)</f>
        <v>0</v>
      </c>
      <c r="H141" s="45">
        <f>SUM(H142)</f>
        <v>1290463.47</v>
      </c>
      <c r="I141" s="20"/>
      <c r="J141" s="8"/>
    </row>
    <row r="142" spans="1:10" ht="34.5" customHeight="1">
      <c r="A142" s="50" t="s">
        <v>267</v>
      </c>
      <c r="B142" s="123" t="s">
        <v>268</v>
      </c>
      <c r="C142" s="19"/>
      <c r="D142" s="19">
        <v>1640252.55</v>
      </c>
      <c r="E142" s="19">
        <v>1290463.47</v>
      </c>
      <c r="F142" s="16">
        <f t="shared" si="15"/>
        <v>78.67468152998755</v>
      </c>
      <c r="G142" s="19"/>
      <c r="H142" s="19">
        <f>SUM(E142-G142)</f>
        <v>1290463.47</v>
      </c>
      <c r="I142" s="20"/>
      <c r="J142" s="8"/>
    </row>
    <row r="143" spans="1:10" ht="14.25" customHeight="1">
      <c r="A143" s="55" t="s">
        <v>269</v>
      </c>
      <c r="B143" s="124" t="s">
        <v>270</v>
      </c>
      <c r="C143" s="45">
        <f>SUM(C144)</f>
        <v>0</v>
      </c>
      <c r="D143" s="45">
        <f>SUM(D144)</f>
        <v>88757.44</v>
      </c>
      <c r="E143" s="45">
        <f>SUM(E144)</f>
        <v>88757.44</v>
      </c>
      <c r="F143" s="16">
        <f t="shared" si="15"/>
        <v>100</v>
      </c>
      <c r="G143" s="45">
        <f>SUM(G144)</f>
        <v>1864</v>
      </c>
      <c r="H143" s="45">
        <f>SUM(H144)</f>
        <v>86893.44</v>
      </c>
      <c r="I143" s="27">
        <v>0</v>
      </c>
      <c r="J143" s="8"/>
    </row>
    <row r="144" spans="1:10" ht="16.5" customHeight="1">
      <c r="A144" s="50" t="s">
        <v>271</v>
      </c>
      <c r="B144" s="123" t="s">
        <v>272</v>
      </c>
      <c r="C144" s="19">
        <v>0</v>
      </c>
      <c r="D144" s="19">
        <v>88757.44</v>
      </c>
      <c r="E144" s="19">
        <v>88757.44</v>
      </c>
      <c r="F144" s="16">
        <f t="shared" si="15"/>
        <v>100</v>
      </c>
      <c r="G144" s="19">
        <v>1864</v>
      </c>
      <c r="H144" s="19">
        <f>SUM(E144-G144)</f>
        <v>86893.44</v>
      </c>
      <c r="I144" s="20">
        <v>0</v>
      </c>
      <c r="J144" s="8"/>
    </row>
    <row r="145" spans="1:10" ht="23.25" customHeight="1">
      <c r="A145" s="48" t="s">
        <v>273</v>
      </c>
      <c r="B145" s="125" t="s">
        <v>274</v>
      </c>
      <c r="C145" s="45">
        <f>SUM(C146)</f>
        <v>0</v>
      </c>
      <c r="D145" s="45">
        <f>SUM(D146)</f>
        <v>0</v>
      </c>
      <c r="E145" s="45">
        <f>SUM(E146)</f>
        <v>0</v>
      </c>
      <c r="F145" s="16" t="e">
        <f t="shared" si="15"/>
        <v>#DIV/0!</v>
      </c>
      <c r="G145" s="45">
        <f>SUM(G146)</f>
        <v>1164657.24</v>
      </c>
      <c r="H145" s="19">
        <f>SUM(H146)</f>
        <v>-1164657.24</v>
      </c>
      <c r="I145" s="20">
        <v>0</v>
      </c>
      <c r="J145" s="8"/>
    </row>
    <row r="146" spans="1:10" ht="23.25" customHeight="1">
      <c r="A146" s="55" t="s">
        <v>275</v>
      </c>
      <c r="B146" s="126" t="s">
        <v>276</v>
      </c>
      <c r="C146" s="19">
        <v>0</v>
      </c>
      <c r="D146" s="19">
        <v>0</v>
      </c>
      <c r="E146" s="19">
        <v>0</v>
      </c>
      <c r="F146" s="16" t="e">
        <f t="shared" si="15"/>
        <v>#DIV/0!</v>
      </c>
      <c r="G146" s="19">
        <v>1164657.24</v>
      </c>
      <c r="H146" s="19">
        <f>SUM(E146-G146)</f>
        <v>-1164657.24</v>
      </c>
      <c r="I146" s="20">
        <v>0</v>
      </c>
      <c r="J146" s="8"/>
    </row>
    <row r="147" spans="1:10" ht="23.25" customHeight="1">
      <c r="A147" s="127" t="s">
        <v>277</v>
      </c>
      <c r="B147" s="25" t="s">
        <v>278</v>
      </c>
      <c r="C147" s="15">
        <f>SUM(C148)</f>
        <v>0</v>
      </c>
      <c r="D147" s="15">
        <f>SUM(D148)</f>
        <v>0</v>
      </c>
      <c r="E147" s="15">
        <f>SUM(E148)</f>
        <v>0</v>
      </c>
      <c r="F147" s="16" t="e">
        <f t="shared" si="15"/>
        <v>#DIV/0!</v>
      </c>
      <c r="G147" s="15">
        <f>SUM(G148)</f>
        <v>220758725.74</v>
      </c>
      <c r="H147" s="15">
        <f>SUM(H148)</f>
        <v>-220758725.74</v>
      </c>
      <c r="I147" s="16">
        <f aca="true" t="shared" si="17" ref="I147:I152">E147/G147*100</f>
        <v>0</v>
      </c>
      <c r="J147" s="8"/>
    </row>
    <row r="148" spans="1:10" ht="38.25" customHeight="1">
      <c r="A148" s="17" t="s">
        <v>277</v>
      </c>
      <c r="B148" s="128" t="s">
        <v>279</v>
      </c>
      <c r="C148" s="19">
        <f>SUM(C149:C149)</f>
        <v>0</v>
      </c>
      <c r="D148" s="19">
        <f>SUM(D149:D149)</f>
        <v>0</v>
      </c>
      <c r="E148" s="19">
        <f>SUM(E149:E149)</f>
        <v>0</v>
      </c>
      <c r="F148" s="16" t="e">
        <f t="shared" si="15"/>
        <v>#DIV/0!</v>
      </c>
      <c r="G148" s="19">
        <f>SUM(G149:G149)</f>
        <v>220758725.74</v>
      </c>
      <c r="H148" s="19">
        <f>SUM(H149:H149)</f>
        <v>-220758725.74</v>
      </c>
      <c r="I148" s="16">
        <f t="shared" si="17"/>
        <v>0</v>
      </c>
      <c r="J148" s="8"/>
    </row>
    <row r="149" spans="1:10" ht="78" customHeight="1">
      <c r="A149" s="17"/>
      <c r="B149" s="18" t="s">
        <v>280</v>
      </c>
      <c r="C149" s="19">
        <v>0</v>
      </c>
      <c r="D149" s="19">
        <v>0</v>
      </c>
      <c r="E149" s="19">
        <v>0</v>
      </c>
      <c r="F149" s="35" t="e">
        <f t="shared" si="15"/>
        <v>#DIV/0!</v>
      </c>
      <c r="G149" s="19">
        <v>220758725.74</v>
      </c>
      <c r="H149" s="19">
        <f>SUM(E149-G149)</f>
        <v>-220758725.74</v>
      </c>
      <c r="I149" s="20">
        <f t="shared" si="17"/>
        <v>0</v>
      </c>
      <c r="J149" s="8"/>
    </row>
    <row r="150" spans="1:10" ht="16.5" customHeight="1">
      <c r="A150" s="24" t="s">
        <v>281</v>
      </c>
      <c r="B150" s="129" t="s">
        <v>282</v>
      </c>
      <c r="C150" s="15">
        <f>SUM(C151)</f>
        <v>4186826.19</v>
      </c>
      <c r="D150" s="15">
        <f>SUM(D151)</f>
        <v>8981570.36</v>
      </c>
      <c r="E150" s="15">
        <f>SUM(E151)</f>
        <v>8705570.36</v>
      </c>
      <c r="F150" s="16">
        <f t="shared" si="15"/>
        <v>96.92704071852309</v>
      </c>
      <c r="G150" s="15">
        <f>SUM(G151)</f>
        <v>4174414.77</v>
      </c>
      <c r="H150" s="15">
        <f>SUM(H151)</f>
        <v>4473674.87</v>
      </c>
      <c r="I150" s="16">
        <f t="shared" si="17"/>
        <v>208.54588821800283</v>
      </c>
      <c r="J150" s="8"/>
    </row>
    <row r="151" spans="1:10" ht="15.75" customHeight="1">
      <c r="A151" s="17" t="s">
        <v>283</v>
      </c>
      <c r="B151" s="130" t="s">
        <v>284</v>
      </c>
      <c r="C151" s="19">
        <f>SUM(C152:C164)</f>
        <v>4186826.19</v>
      </c>
      <c r="D151" s="19">
        <f>SUM(D152:D164)</f>
        <v>8981570.36</v>
      </c>
      <c r="E151" s="19">
        <f>SUM(E152:E164)</f>
        <v>8705570.36</v>
      </c>
      <c r="F151" s="16">
        <f t="shared" si="15"/>
        <v>96.92704071852309</v>
      </c>
      <c r="G151" s="19">
        <f>SUM(G152:G165)</f>
        <v>4174414.77</v>
      </c>
      <c r="H151" s="19">
        <f>SUM(H152:H164)</f>
        <v>4473674.87</v>
      </c>
      <c r="I151" s="20">
        <f t="shared" si="17"/>
        <v>208.54588821800283</v>
      </c>
      <c r="J151" s="8"/>
    </row>
    <row r="152" spans="1:10" ht="38.25" customHeight="1">
      <c r="A152" s="113"/>
      <c r="B152" s="131" t="s">
        <v>285</v>
      </c>
      <c r="C152" s="132">
        <v>277200</v>
      </c>
      <c r="D152" s="132">
        <v>291930.43</v>
      </c>
      <c r="E152" s="132">
        <v>291930.43</v>
      </c>
      <c r="F152" s="133">
        <f t="shared" si="15"/>
        <v>100</v>
      </c>
      <c r="G152" s="132">
        <v>277200</v>
      </c>
      <c r="H152" s="132">
        <f>SUM(E152-G152)</f>
        <v>14730.429999999993</v>
      </c>
      <c r="I152" s="20">
        <f t="shared" si="17"/>
        <v>105.31400793650793</v>
      </c>
      <c r="J152" s="8"/>
    </row>
    <row r="153" spans="1:10" ht="56.25" customHeight="1">
      <c r="A153" s="113"/>
      <c r="B153" s="134" t="s">
        <v>286</v>
      </c>
      <c r="C153" s="132">
        <v>0</v>
      </c>
      <c r="D153" s="132">
        <v>0</v>
      </c>
      <c r="E153" s="132">
        <v>0</v>
      </c>
      <c r="F153" s="133" t="e">
        <f t="shared" si="15"/>
        <v>#DIV/0!</v>
      </c>
      <c r="G153" s="19">
        <v>361000</v>
      </c>
      <c r="H153" s="132">
        <f>SUM(E153-G153)</f>
        <v>-361000</v>
      </c>
      <c r="I153" s="20">
        <v>0</v>
      </c>
      <c r="J153" s="8"/>
    </row>
    <row r="154" spans="1:10" ht="43.5" customHeight="1">
      <c r="A154" s="113"/>
      <c r="B154" s="134" t="s">
        <v>287</v>
      </c>
      <c r="C154" s="132">
        <v>1076648</v>
      </c>
      <c r="D154" s="132">
        <v>1076648</v>
      </c>
      <c r="E154" s="135">
        <v>1076648</v>
      </c>
      <c r="F154" s="133">
        <f>E154/D154*100</f>
        <v>100</v>
      </c>
      <c r="G154" s="19">
        <v>751332</v>
      </c>
      <c r="H154" s="132">
        <f>SUM(E154-G154)</f>
        <v>325316</v>
      </c>
      <c r="I154" s="20">
        <f>E154/G154*100</f>
        <v>143.29856840917196</v>
      </c>
      <c r="J154" s="8"/>
    </row>
    <row r="155" spans="1:10" ht="32.25" customHeight="1" hidden="1">
      <c r="A155" s="113"/>
      <c r="B155" s="134" t="s">
        <v>288</v>
      </c>
      <c r="C155" s="136"/>
      <c r="D155" s="136"/>
      <c r="E155" s="136"/>
      <c r="F155" s="137" t="e">
        <f>SUM(E155/D155)*100</f>
        <v>#DIV/0!</v>
      </c>
      <c r="G155" s="136"/>
      <c r="H155" s="136"/>
      <c r="I155" s="20" t="e">
        <f>E155/G155*100</f>
        <v>#DIV/0!</v>
      </c>
      <c r="J155" s="8"/>
    </row>
    <row r="156" spans="1:10" ht="60.75" customHeight="1">
      <c r="A156" s="113"/>
      <c r="B156" s="138" t="s">
        <v>289</v>
      </c>
      <c r="C156" s="132">
        <v>852404.19</v>
      </c>
      <c r="D156" s="132">
        <v>814858.44</v>
      </c>
      <c r="E156" s="139">
        <v>814858.44</v>
      </c>
      <c r="F156" s="133">
        <f>SUM(E156/D156)*100</f>
        <v>100</v>
      </c>
      <c r="G156" s="19">
        <v>330024.91</v>
      </c>
      <c r="H156" s="132">
        <f aca="true" t="shared" si="18" ref="H156:H163">SUM(E156-G156)</f>
        <v>484833.52999999997</v>
      </c>
      <c r="I156" s="20">
        <f>E156/G156*100</f>
        <v>246.90816217478857</v>
      </c>
      <c r="J156" s="8"/>
    </row>
    <row r="157" spans="1:10" ht="66" customHeight="1">
      <c r="A157" s="113"/>
      <c r="B157" s="138" t="s">
        <v>290</v>
      </c>
      <c r="C157" s="132">
        <v>998050</v>
      </c>
      <c r="D157" s="132">
        <v>1125022</v>
      </c>
      <c r="E157" s="135">
        <v>1125022</v>
      </c>
      <c r="F157" s="133">
        <f>SUM(E157/D157)*100</f>
        <v>100</v>
      </c>
      <c r="G157" s="19">
        <v>1075927</v>
      </c>
      <c r="H157" s="132">
        <f t="shared" si="18"/>
        <v>49095</v>
      </c>
      <c r="I157" s="20">
        <f>E157/G157*100</f>
        <v>104.56304191641254</v>
      </c>
      <c r="J157" s="8"/>
    </row>
    <row r="158" spans="1:10" ht="46.5" customHeight="1">
      <c r="A158" s="113"/>
      <c r="B158" s="138" t="s">
        <v>291</v>
      </c>
      <c r="C158" s="132">
        <v>982524</v>
      </c>
      <c r="D158" s="132">
        <v>944033</v>
      </c>
      <c r="E158" s="135">
        <v>944033</v>
      </c>
      <c r="F158" s="133">
        <f>SUM(E158/D158)*100</f>
        <v>100</v>
      </c>
      <c r="G158" s="19">
        <v>1019426</v>
      </c>
      <c r="H158" s="132">
        <f t="shared" si="18"/>
        <v>-75393</v>
      </c>
      <c r="I158" s="20">
        <f>E158/G158*100</f>
        <v>92.60436755585987</v>
      </c>
      <c r="J158" s="8"/>
    </row>
    <row r="159" spans="1:10" ht="41.25" customHeight="1">
      <c r="A159" s="113"/>
      <c r="B159" s="138" t="s">
        <v>292</v>
      </c>
      <c r="C159" s="132">
        <v>0</v>
      </c>
      <c r="D159" s="132">
        <v>71236.92</v>
      </c>
      <c r="E159" s="132">
        <v>71236.92</v>
      </c>
      <c r="F159" s="133">
        <f aca="true" t="shared" si="19" ref="F159:F164">SUM(E159/D159)*100</f>
        <v>100</v>
      </c>
      <c r="G159" s="19">
        <v>64311</v>
      </c>
      <c r="H159" s="132">
        <f t="shared" si="18"/>
        <v>6925.919999999998</v>
      </c>
      <c r="I159" s="20">
        <v>0</v>
      </c>
      <c r="J159" s="8"/>
    </row>
    <row r="160" spans="1:10" ht="46.5" customHeight="1">
      <c r="A160" s="113"/>
      <c r="B160" s="134" t="s">
        <v>293</v>
      </c>
      <c r="C160" s="132">
        <v>0</v>
      </c>
      <c r="D160" s="132">
        <v>2276000</v>
      </c>
      <c r="E160" s="132">
        <v>2000000</v>
      </c>
      <c r="F160" s="133">
        <f t="shared" si="19"/>
        <v>87.87346221441125</v>
      </c>
      <c r="G160" s="132"/>
      <c r="H160" s="132">
        <f t="shared" si="18"/>
        <v>2000000</v>
      </c>
      <c r="I160" s="20">
        <v>0</v>
      </c>
      <c r="J160" s="8"/>
    </row>
    <row r="161" spans="1:10" ht="57.75" customHeight="1">
      <c r="A161" s="113"/>
      <c r="B161" s="138" t="s">
        <v>294</v>
      </c>
      <c r="C161" s="132">
        <v>0</v>
      </c>
      <c r="D161" s="132">
        <v>0</v>
      </c>
      <c r="E161" s="132"/>
      <c r="F161" s="133" t="e">
        <f t="shared" si="19"/>
        <v>#DIV/0!</v>
      </c>
      <c r="G161" s="19"/>
      <c r="H161" s="132">
        <f t="shared" si="18"/>
        <v>0</v>
      </c>
      <c r="I161" s="20"/>
      <c r="J161" s="8"/>
    </row>
    <row r="162" spans="1:10" ht="35.25" customHeight="1">
      <c r="A162" s="113"/>
      <c r="B162" s="140" t="s">
        <v>295</v>
      </c>
      <c r="C162" s="132">
        <v>0</v>
      </c>
      <c r="D162" s="132">
        <v>1650000</v>
      </c>
      <c r="E162" s="132">
        <v>1650000</v>
      </c>
      <c r="F162" s="133">
        <f t="shared" si="19"/>
        <v>100</v>
      </c>
      <c r="G162" s="132">
        <v>0</v>
      </c>
      <c r="H162" s="132">
        <f t="shared" si="18"/>
        <v>1650000</v>
      </c>
      <c r="I162" s="20"/>
      <c r="J162" s="8"/>
    </row>
    <row r="163" spans="1:10" ht="46.5" customHeight="1">
      <c r="A163" s="113"/>
      <c r="B163" s="140" t="s">
        <v>296</v>
      </c>
      <c r="C163" s="132">
        <v>0</v>
      </c>
      <c r="D163" s="132">
        <v>379166.99</v>
      </c>
      <c r="E163" s="135">
        <v>379166.99</v>
      </c>
      <c r="F163" s="133">
        <f t="shared" si="19"/>
        <v>100</v>
      </c>
      <c r="G163" s="132">
        <v>0</v>
      </c>
      <c r="H163" s="132">
        <f t="shared" si="18"/>
        <v>379166.99</v>
      </c>
      <c r="I163" s="20"/>
      <c r="J163" s="8"/>
    </row>
    <row r="164" spans="1:10" ht="66" customHeight="1">
      <c r="A164" s="113"/>
      <c r="B164" s="140" t="s">
        <v>422</v>
      </c>
      <c r="C164" s="132"/>
      <c r="D164" s="132">
        <v>352674.58</v>
      </c>
      <c r="E164" s="135">
        <v>352674.58</v>
      </c>
      <c r="F164" s="133">
        <f t="shared" si="19"/>
        <v>100</v>
      </c>
      <c r="G164" s="132"/>
      <c r="H164" s="132"/>
      <c r="I164" s="20"/>
      <c r="J164" s="8"/>
    </row>
    <row r="165" spans="1:10" ht="37.5" customHeight="1">
      <c r="A165" s="113"/>
      <c r="B165" s="148" t="s">
        <v>432</v>
      </c>
      <c r="C165" s="132"/>
      <c r="D165" s="132"/>
      <c r="E165" s="135"/>
      <c r="F165" s="133"/>
      <c r="G165" s="19">
        <v>295193.86</v>
      </c>
      <c r="H165" s="132"/>
      <c r="I165" s="20"/>
      <c r="J165" s="8"/>
    </row>
    <row r="166" spans="1:10" ht="25.5" customHeight="1">
      <c r="A166" s="127" t="s">
        <v>297</v>
      </c>
      <c r="B166" s="117" t="s">
        <v>298</v>
      </c>
      <c r="C166" s="54">
        <f>SUM(C167+C182)+C178+C180</f>
        <v>81454983.15</v>
      </c>
      <c r="D166" s="54">
        <f>SUM(D167+D182)+D178+D180</f>
        <v>75266951.69000001</v>
      </c>
      <c r="E166" s="54">
        <f>SUM(E167+E182)+E178+E180</f>
        <v>75187007.18</v>
      </c>
      <c r="F166" s="16">
        <f aca="true" t="shared" si="20" ref="F166:F175">SUM(E166/D166)*100</f>
        <v>99.89378537564632</v>
      </c>
      <c r="G166" s="54">
        <f>SUM(G167+G182+G178+G180)</f>
        <v>77470507.16</v>
      </c>
      <c r="H166" s="54">
        <f>SUM(H167+H180+H182)+H178</f>
        <v>-2283499.979999993</v>
      </c>
      <c r="I166" s="16">
        <f>SUM(E166/G166)*100</f>
        <v>97.05242670570897</v>
      </c>
      <c r="J166" s="8"/>
    </row>
    <row r="167" spans="1:10" ht="21.75" customHeight="1">
      <c r="A167" s="24" t="s">
        <v>299</v>
      </c>
      <c r="B167" s="25" t="s">
        <v>300</v>
      </c>
      <c r="C167" s="15">
        <f>SUM(C168)</f>
        <v>1527065.4</v>
      </c>
      <c r="D167" s="15">
        <f>SUM(D168)</f>
        <v>1017613.5100000001</v>
      </c>
      <c r="E167" s="15">
        <f>SUM(E168)</f>
        <v>943523.0000000001</v>
      </c>
      <c r="F167" s="16">
        <f t="shared" si="20"/>
        <v>92.71918962632483</v>
      </c>
      <c r="G167" s="15">
        <f>SUM(G168)</f>
        <v>957700.25</v>
      </c>
      <c r="H167" s="15">
        <f>SUM(H168)</f>
        <v>-14177.25</v>
      </c>
      <c r="I167" s="16">
        <f>SUM(E167/G167)*100</f>
        <v>98.5196568550546</v>
      </c>
      <c r="J167" s="8"/>
    </row>
    <row r="168" spans="1:10" ht="21.75" customHeight="1">
      <c r="A168" s="17" t="s">
        <v>301</v>
      </c>
      <c r="B168" s="18" t="s">
        <v>302</v>
      </c>
      <c r="C168" s="19">
        <f>SUM(C169:C176)</f>
        <v>1527065.4</v>
      </c>
      <c r="D168" s="19">
        <f>SUM(D169:D176)</f>
        <v>1017613.5100000001</v>
      </c>
      <c r="E168" s="19">
        <f>SUM(E169:E176)</f>
        <v>943523.0000000001</v>
      </c>
      <c r="F168" s="16">
        <f t="shared" si="20"/>
        <v>92.71918962632483</v>
      </c>
      <c r="G168" s="19">
        <f>SUM(G169:G176)</f>
        <v>957700.25</v>
      </c>
      <c r="H168" s="19">
        <f>SUM(H169:H176)</f>
        <v>-14177.25</v>
      </c>
      <c r="I168" s="20">
        <f>SUM(E168/G168)*100</f>
        <v>98.5196568550546</v>
      </c>
      <c r="J168" s="8"/>
    </row>
    <row r="169" spans="1:10" ht="43.5" customHeight="1">
      <c r="A169" s="36"/>
      <c r="B169" s="141" t="s">
        <v>303</v>
      </c>
      <c r="C169" s="132">
        <v>391279.3</v>
      </c>
      <c r="D169" s="132">
        <v>391619.59</v>
      </c>
      <c r="E169" s="132">
        <v>391619.59</v>
      </c>
      <c r="F169" s="133">
        <f t="shared" si="20"/>
        <v>100</v>
      </c>
      <c r="G169" s="19">
        <v>377671.27</v>
      </c>
      <c r="H169" s="132">
        <f aca="true" t="shared" si="21" ref="H169:H175">SUM(E169-G169)</f>
        <v>13948.320000000007</v>
      </c>
      <c r="I169" s="133">
        <f>SUM(E169/G169)*100</f>
        <v>103.6932435977987</v>
      </c>
      <c r="J169" s="8"/>
    </row>
    <row r="170" spans="1:10" ht="32.25" customHeight="1">
      <c r="A170" s="36"/>
      <c r="B170" s="142" t="s">
        <v>304</v>
      </c>
      <c r="C170" s="132">
        <v>6348</v>
      </c>
      <c r="D170" s="132">
        <v>6348</v>
      </c>
      <c r="E170" s="132">
        <v>6348</v>
      </c>
      <c r="F170" s="133">
        <f t="shared" si="20"/>
        <v>100</v>
      </c>
      <c r="G170" s="132">
        <v>6497.4</v>
      </c>
      <c r="H170" s="132">
        <f t="shared" si="21"/>
        <v>-149.39999999999964</v>
      </c>
      <c r="I170" s="133">
        <f>E170/G170*100</f>
        <v>97.70061870902208</v>
      </c>
      <c r="J170" s="8"/>
    </row>
    <row r="171" spans="1:10" ht="87" customHeight="1">
      <c r="A171" s="36"/>
      <c r="B171" s="141" t="s">
        <v>305</v>
      </c>
      <c r="C171" s="132">
        <v>223569</v>
      </c>
      <c r="D171" s="132">
        <v>223569</v>
      </c>
      <c r="E171" s="132">
        <v>223569</v>
      </c>
      <c r="F171" s="133">
        <f t="shared" si="20"/>
        <v>100</v>
      </c>
      <c r="G171" s="19">
        <v>146628</v>
      </c>
      <c r="H171" s="132">
        <f t="shared" si="21"/>
        <v>76941</v>
      </c>
      <c r="I171" s="133">
        <f>SUM(E171/G171)*100</f>
        <v>152.47360667812424</v>
      </c>
      <c r="J171" s="8"/>
    </row>
    <row r="172" spans="1:10" ht="75.75" customHeight="1">
      <c r="A172" s="36"/>
      <c r="B172" s="140" t="s">
        <v>306</v>
      </c>
      <c r="C172" s="132">
        <v>36345</v>
      </c>
      <c r="D172" s="132">
        <v>36345</v>
      </c>
      <c r="E172" s="132">
        <v>36345</v>
      </c>
      <c r="F172" s="133">
        <f t="shared" si="20"/>
        <v>100</v>
      </c>
      <c r="G172" s="132"/>
      <c r="H172" s="132">
        <f t="shared" si="21"/>
        <v>36345</v>
      </c>
      <c r="I172" s="133" t="e">
        <f>SUM(E172/G172)*100</f>
        <v>#DIV/0!</v>
      </c>
      <c r="J172" s="8"/>
    </row>
    <row r="173" spans="1:10" ht="44.25" customHeight="1">
      <c r="A173" s="36"/>
      <c r="B173" s="143" t="s">
        <v>307</v>
      </c>
      <c r="C173" s="132">
        <v>23100</v>
      </c>
      <c r="D173" s="132"/>
      <c r="E173" s="132"/>
      <c r="F173" s="133" t="e">
        <f t="shared" si="20"/>
        <v>#DIV/0!</v>
      </c>
      <c r="G173" s="132">
        <v>23100</v>
      </c>
      <c r="H173" s="132">
        <f t="shared" si="21"/>
        <v>-23100</v>
      </c>
      <c r="I173" s="133">
        <f>SUM(E173/G173)*100</f>
        <v>0</v>
      </c>
      <c r="J173" s="8"/>
    </row>
    <row r="174" spans="1:10" ht="70.5" customHeight="1">
      <c r="A174" s="36"/>
      <c r="B174" s="142" t="s">
        <v>308</v>
      </c>
      <c r="C174" s="132">
        <v>763016.1</v>
      </c>
      <c r="D174" s="132">
        <v>259016.41</v>
      </c>
      <c r="E174" s="132">
        <v>259016.41</v>
      </c>
      <c r="F174" s="133">
        <f t="shared" si="20"/>
        <v>100</v>
      </c>
      <c r="G174" s="19">
        <v>385303.58</v>
      </c>
      <c r="H174" s="132">
        <f t="shared" si="21"/>
        <v>-126287.17000000001</v>
      </c>
      <c r="I174" s="133">
        <f>SUM(E174/G174)*100</f>
        <v>67.22398219087401</v>
      </c>
      <c r="J174" s="8"/>
    </row>
    <row r="175" spans="1:10" ht="57.75" customHeight="1">
      <c r="A175" s="36"/>
      <c r="B175" s="141" t="s">
        <v>309</v>
      </c>
      <c r="C175" s="132">
        <v>13212</v>
      </c>
      <c r="D175" s="132">
        <v>30519.51</v>
      </c>
      <c r="E175" s="132">
        <v>26625</v>
      </c>
      <c r="F175" s="133">
        <f t="shared" si="20"/>
        <v>87.23927743269797</v>
      </c>
      <c r="G175" s="132">
        <v>18500</v>
      </c>
      <c r="H175" s="132">
        <f t="shared" si="21"/>
        <v>8125</v>
      </c>
      <c r="I175" s="133">
        <v>0</v>
      </c>
      <c r="J175" s="8"/>
    </row>
    <row r="176" spans="1:10" ht="78.75" customHeight="1">
      <c r="A176" s="36"/>
      <c r="B176" s="140" t="s">
        <v>310</v>
      </c>
      <c r="C176" s="132">
        <v>70196</v>
      </c>
      <c r="D176" s="132">
        <v>70196</v>
      </c>
      <c r="E176" s="132">
        <v>0</v>
      </c>
      <c r="F176" s="132">
        <f>F177</f>
        <v>0</v>
      </c>
      <c r="G176" s="132">
        <v>0</v>
      </c>
      <c r="H176" s="132">
        <f>E176-G176</f>
        <v>0</v>
      </c>
      <c r="I176" s="133">
        <v>0</v>
      </c>
      <c r="J176" s="8"/>
    </row>
    <row r="177" spans="1:10" ht="78.75" customHeight="1" hidden="1">
      <c r="A177" s="36"/>
      <c r="B177" s="144"/>
      <c r="C177" s="19"/>
      <c r="D177" s="19"/>
      <c r="E177" s="19"/>
      <c r="F177" s="16"/>
      <c r="G177" s="19"/>
      <c r="H177" s="19"/>
      <c r="I177" s="133">
        <v>0</v>
      </c>
      <c r="J177" s="8"/>
    </row>
    <row r="178" spans="1:10" ht="46.5" customHeight="1">
      <c r="A178" s="145" t="s">
        <v>311</v>
      </c>
      <c r="B178" s="146" t="s">
        <v>312</v>
      </c>
      <c r="C178" s="45">
        <f>C179</f>
        <v>3050</v>
      </c>
      <c r="D178" s="45">
        <f>D179</f>
        <v>5854</v>
      </c>
      <c r="E178" s="45">
        <f>E179</f>
        <v>0</v>
      </c>
      <c r="F178" s="19">
        <f>F179</f>
        <v>0</v>
      </c>
      <c r="G178" s="19">
        <f>SUM(G179)</f>
        <v>2920</v>
      </c>
      <c r="H178" s="19">
        <f>H179</f>
        <v>-2920</v>
      </c>
      <c r="I178" s="19">
        <v>0</v>
      </c>
      <c r="J178" s="8"/>
    </row>
    <row r="179" spans="1:10" ht="37.5" customHeight="1">
      <c r="A179" s="147" t="s">
        <v>313</v>
      </c>
      <c r="B179" s="148" t="s">
        <v>314</v>
      </c>
      <c r="C179" s="19">
        <v>3050</v>
      </c>
      <c r="D179" s="19">
        <v>5854</v>
      </c>
      <c r="E179" s="19"/>
      <c r="F179" s="16">
        <f>E179/D179*100</f>
        <v>0</v>
      </c>
      <c r="G179" s="19">
        <v>2920</v>
      </c>
      <c r="H179" s="19">
        <f>E179-G179</f>
        <v>-2920</v>
      </c>
      <c r="I179" s="16">
        <v>0</v>
      </c>
      <c r="J179" s="8"/>
    </row>
    <row r="180" spans="1:10" ht="46.5" customHeight="1">
      <c r="A180" s="149" t="s">
        <v>315</v>
      </c>
      <c r="B180" s="146" t="s">
        <v>316</v>
      </c>
      <c r="C180" s="45">
        <f>SUM(C181)</f>
        <v>4293828</v>
      </c>
      <c r="D180" s="45">
        <f>SUM(D181)</f>
        <v>1054593.09</v>
      </c>
      <c r="E180" s="45">
        <f>SUM(E181)</f>
        <v>1054593.09</v>
      </c>
      <c r="F180" s="16">
        <v>0</v>
      </c>
      <c r="G180" s="19">
        <f>SUM(G181)</f>
        <v>5280957</v>
      </c>
      <c r="H180" s="19">
        <f>SUM(H181)</f>
        <v>-4226363.91</v>
      </c>
      <c r="I180" s="16">
        <v>0</v>
      </c>
      <c r="J180" s="8"/>
    </row>
    <row r="181" spans="1:10" ht="36" customHeight="1">
      <c r="A181" s="147" t="s">
        <v>317</v>
      </c>
      <c r="B181" s="148" t="s">
        <v>316</v>
      </c>
      <c r="C181" s="19">
        <v>4293828</v>
      </c>
      <c r="D181" s="19">
        <v>1054593.09</v>
      </c>
      <c r="E181" s="19">
        <v>1054593.09</v>
      </c>
      <c r="F181" s="16">
        <v>0</v>
      </c>
      <c r="G181" s="19">
        <v>5280957</v>
      </c>
      <c r="H181" s="19">
        <f>SUM(E181-G181)</f>
        <v>-4226363.91</v>
      </c>
      <c r="I181" s="16">
        <v>0</v>
      </c>
      <c r="J181" s="8"/>
    </row>
    <row r="182" spans="1:10" ht="15.75" customHeight="1">
      <c r="A182" s="24" t="s">
        <v>318</v>
      </c>
      <c r="B182" s="150" t="s">
        <v>319</v>
      </c>
      <c r="C182" s="15">
        <f>SUM(C183)</f>
        <v>75631039.75</v>
      </c>
      <c r="D182" s="15">
        <f>SUM(D183)</f>
        <v>73188891.09</v>
      </c>
      <c r="E182" s="15">
        <f>SUM(E183)</f>
        <v>73188891.09</v>
      </c>
      <c r="F182" s="16">
        <f aca="true" t="shared" si="22" ref="F182:F194">SUM(E182/D182)*100</f>
        <v>100</v>
      </c>
      <c r="G182" s="15">
        <f>SUM(G183)</f>
        <v>71228929.91</v>
      </c>
      <c r="H182" s="15">
        <f>SUM(H183)</f>
        <v>1959961.1800000072</v>
      </c>
      <c r="I182" s="16">
        <f aca="true" t="shared" si="23" ref="I182:I197">SUM(E182/G182)*100</f>
        <v>102.7516364242401</v>
      </c>
      <c r="J182" s="8"/>
    </row>
    <row r="183" spans="1:10" ht="15.75" customHeight="1">
      <c r="A183" s="17" t="s">
        <v>320</v>
      </c>
      <c r="B183" s="18" t="s">
        <v>321</v>
      </c>
      <c r="C183" s="19">
        <f>SUM(C184:C185)</f>
        <v>75631039.75</v>
      </c>
      <c r="D183" s="19">
        <f>SUM(D184:D185)</f>
        <v>73188891.09</v>
      </c>
      <c r="E183" s="19">
        <f>SUM(E184:E185)</f>
        <v>73188891.09</v>
      </c>
      <c r="F183" s="20">
        <f t="shared" si="22"/>
        <v>100</v>
      </c>
      <c r="G183" s="19">
        <f>SUM(G184:G185)</f>
        <v>71228929.91</v>
      </c>
      <c r="H183" s="19">
        <f>SUM(H184:H185)</f>
        <v>1959961.1800000072</v>
      </c>
      <c r="I183" s="20">
        <f t="shared" si="23"/>
        <v>102.7516364242401</v>
      </c>
      <c r="J183" s="8"/>
    </row>
    <row r="184" spans="1:10" ht="117.75" customHeight="1">
      <c r="A184" s="17"/>
      <c r="B184" s="144" t="s">
        <v>322</v>
      </c>
      <c r="C184" s="19">
        <v>52901042.75</v>
      </c>
      <c r="D184" s="19">
        <v>51747039.09</v>
      </c>
      <c r="E184" s="19">
        <v>51747039.09</v>
      </c>
      <c r="F184" s="20">
        <f t="shared" si="22"/>
        <v>100</v>
      </c>
      <c r="G184" s="19">
        <v>49907662.91</v>
      </c>
      <c r="H184" s="19">
        <f>SUM(E184-G184)</f>
        <v>1839376.1800000072</v>
      </c>
      <c r="I184" s="20">
        <f t="shared" si="23"/>
        <v>103.68555863518796</v>
      </c>
      <c r="J184" s="8"/>
    </row>
    <row r="185" spans="1:10" ht="99.75" customHeight="1">
      <c r="A185" s="36"/>
      <c r="B185" s="144" t="s">
        <v>323</v>
      </c>
      <c r="C185" s="19">
        <v>22729997</v>
      </c>
      <c r="D185" s="19">
        <v>21441852</v>
      </c>
      <c r="E185" s="19">
        <v>21441852</v>
      </c>
      <c r="F185" s="20">
        <f t="shared" si="22"/>
        <v>100</v>
      </c>
      <c r="G185" s="19">
        <v>21321267</v>
      </c>
      <c r="H185" s="19">
        <f>SUM(E185-G185)</f>
        <v>120585</v>
      </c>
      <c r="I185" s="20">
        <f t="shared" si="23"/>
        <v>100.56556207471161</v>
      </c>
      <c r="J185" s="8"/>
    </row>
    <row r="186" spans="1:10" ht="16.5" customHeight="1">
      <c r="A186" s="29" t="s">
        <v>324</v>
      </c>
      <c r="B186" s="151" t="s">
        <v>325</v>
      </c>
      <c r="C186" s="54">
        <f>SUM(C187+C189+C193)</f>
        <v>1050000</v>
      </c>
      <c r="D186" s="54">
        <f>SUM(D187+D189+D193)</f>
        <v>2545560</v>
      </c>
      <c r="E186" s="54">
        <f>SUM(E187+E189+E193)</f>
        <v>2452530.45</v>
      </c>
      <c r="F186" s="16">
        <f t="shared" si="22"/>
        <v>96.34541908263802</v>
      </c>
      <c r="G186" s="54">
        <f>SUM(G187+G191)</f>
        <v>746134.5</v>
      </c>
      <c r="H186" s="54">
        <f>SUM(H187)</f>
        <v>78710.5</v>
      </c>
      <c r="I186" s="16">
        <f t="shared" si="23"/>
        <v>328.69817037008744</v>
      </c>
      <c r="J186" s="8"/>
    </row>
    <row r="187" spans="1:10" ht="48">
      <c r="A187" s="13" t="s">
        <v>326</v>
      </c>
      <c r="B187" s="150" t="s">
        <v>327</v>
      </c>
      <c r="C187" s="15">
        <f>SUM(C188)</f>
        <v>1050000</v>
      </c>
      <c r="D187" s="15">
        <f>SUM(D188)</f>
        <v>630000</v>
      </c>
      <c r="E187" s="15">
        <f>SUM(E188)</f>
        <v>629545</v>
      </c>
      <c r="F187" s="16">
        <f t="shared" si="22"/>
        <v>99.92777777777778</v>
      </c>
      <c r="G187" s="15">
        <f>SUM(G188)</f>
        <v>550834.5</v>
      </c>
      <c r="H187" s="15">
        <f>SUM(H188)</f>
        <v>78710.5</v>
      </c>
      <c r="I187" s="16">
        <f t="shared" si="23"/>
        <v>114.28931920567793</v>
      </c>
      <c r="J187" s="8"/>
    </row>
    <row r="188" spans="1:10" ht="41.25" customHeight="1">
      <c r="A188" s="152" t="s">
        <v>328</v>
      </c>
      <c r="B188" s="153" t="s">
        <v>329</v>
      </c>
      <c r="C188" s="19">
        <v>1050000</v>
      </c>
      <c r="D188" s="19">
        <v>630000</v>
      </c>
      <c r="E188" s="19">
        <v>629545</v>
      </c>
      <c r="F188" s="20">
        <f t="shared" si="22"/>
        <v>99.92777777777778</v>
      </c>
      <c r="G188" s="19">
        <v>550834.5</v>
      </c>
      <c r="H188" s="19">
        <f>SUM(E188-G188)</f>
        <v>78710.5</v>
      </c>
      <c r="I188" s="20">
        <f t="shared" si="23"/>
        <v>114.28931920567793</v>
      </c>
      <c r="J188" s="8"/>
    </row>
    <row r="189" spans="1:10" ht="50.25" customHeight="1">
      <c r="A189" s="13" t="s">
        <v>330</v>
      </c>
      <c r="B189" s="154" t="s">
        <v>331</v>
      </c>
      <c r="C189" s="102">
        <f>SUM(C190)</f>
        <v>0</v>
      </c>
      <c r="D189" s="102">
        <f>SUM(D190)</f>
        <v>1666560</v>
      </c>
      <c r="E189" s="102">
        <f>SUM(E190)</f>
        <v>1573985.45</v>
      </c>
      <c r="F189" s="20">
        <f t="shared" si="22"/>
        <v>94.44517149097543</v>
      </c>
      <c r="G189" s="15">
        <f>SUM(G190)</f>
        <v>0</v>
      </c>
      <c r="H189" s="15">
        <f>SUM(H190)</f>
        <v>0</v>
      </c>
      <c r="I189" s="20" t="e">
        <f t="shared" si="23"/>
        <v>#DIV/0!</v>
      </c>
      <c r="J189" s="8"/>
    </row>
    <row r="190" spans="1:10" ht="45">
      <c r="A190" s="36" t="s">
        <v>332</v>
      </c>
      <c r="B190" s="148" t="s">
        <v>333</v>
      </c>
      <c r="C190" s="86"/>
      <c r="D190" s="19">
        <v>1666560</v>
      </c>
      <c r="E190" s="19">
        <v>1573985.45</v>
      </c>
      <c r="F190" s="20">
        <f t="shared" si="22"/>
        <v>94.44517149097543</v>
      </c>
      <c r="G190" s="19">
        <v>0</v>
      </c>
      <c r="H190" s="19"/>
      <c r="I190" s="20" t="e">
        <f t="shared" si="23"/>
        <v>#DIV/0!</v>
      </c>
      <c r="J190" s="8"/>
    </row>
    <row r="191" spans="1:10" ht="36">
      <c r="A191" s="13" t="s">
        <v>434</v>
      </c>
      <c r="B191" s="146" t="s">
        <v>433</v>
      </c>
      <c r="C191" s="86"/>
      <c r="D191" s="86"/>
      <c r="E191" s="86"/>
      <c r="F191" s="20"/>
      <c r="G191" s="19">
        <f>G192</f>
        <v>195300</v>
      </c>
      <c r="H191" s="19">
        <f>E191-G191</f>
        <v>-195300</v>
      </c>
      <c r="I191" s="20">
        <f t="shared" si="23"/>
        <v>0</v>
      </c>
      <c r="J191" s="8"/>
    </row>
    <row r="192" spans="1:10" ht="33.75">
      <c r="A192" s="189" t="s">
        <v>435</v>
      </c>
      <c r="B192" s="148" t="s">
        <v>433</v>
      </c>
      <c r="C192" s="86"/>
      <c r="D192" s="86"/>
      <c r="E192" s="86"/>
      <c r="F192" s="20"/>
      <c r="G192" s="19">
        <v>195300</v>
      </c>
      <c r="H192" s="19">
        <f>E192-G192</f>
        <v>-195300</v>
      </c>
      <c r="I192" s="20">
        <f t="shared" si="23"/>
        <v>0</v>
      </c>
      <c r="J192" s="8"/>
    </row>
    <row r="193" spans="1:10" ht="22.5" customHeight="1">
      <c r="A193" s="13" t="s">
        <v>334</v>
      </c>
      <c r="B193" s="146" t="s">
        <v>335</v>
      </c>
      <c r="C193" s="102">
        <f>SUM(C194)</f>
        <v>0</v>
      </c>
      <c r="D193" s="102">
        <f>SUM(D194)</f>
        <v>249000</v>
      </c>
      <c r="E193" s="102">
        <f>SUM(E194)</f>
        <v>249000</v>
      </c>
      <c r="F193" s="20">
        <f t="shared" si="22"/>
        <v>100</v>
      </c>
      <c r="G193" s="15">
        <f>SUM(G194)</f>
        <v>0</v>
      </c>
      <c r="H193" s="15">
        <f>SUM(H194)</f>
        <v>0</v>
      </c>
      <c r="I193" s="20" t="e">
        <f t="shared" si="23"/>
        <v>#DIV/0!</v>
      </c>
      <c r="J193" s="8"/>
    </row>
    <row r="194" spans="1:10" ht="28.5" customHeight="1">
      <c r="A194" s="36" t="s">
        <v>336</v>
      </c>
      <c r="B194" s="148" t="s">
        <v>337</v>
      </c>
      <c r="C194" s="86"/>
      <c r="D194" s="19">
        <v>249000</v>
      </c>
      <c r="E194" s="19">
        <v>249000</v>
      </c>
      <c r="F194" s="20">
        <f t="shared" si="22"/>
        <v>100</v>
      </c>
      <c r="G194" s="19"/>
      <c r="H194" s="19"/>
      <c r="I194" s="20" t="e">
        <f t="shared" si="23"/>
        <v>#DIV/0!</v>
      </c>
      <c r="J194" s="8"/>
    </row>
    <row r="195" spans="1:10" ht="69.75" customHeight="1">
      <c r="A195" s="155" t="s">
        <v>338</v>
      </c>
      <c r="B195" s="156" t="s">
        <v>339</v>
      </c>
      <c r="C195" s="6">
        <f aca="true" t="shared" si="24" ref="C195:E197">SUM(C196)</f>
        <v>0</v>
      </c>
      <c r="D195" s="6">
        <f t="shared" si="24"/>
        <v>1.18</v>
      </c>
      <c r="E195" s="6">
        <f t="shared" si="24"/>
        <v>1.18</v>
      </c>
      <c r="F195" s="6">
        <v>0</v>
      </c>
      <c r="G195" s="6">
        <f aca="true" t="shared" si="25" ref="G195:H197">SUM(G196)</f>
        <v>0</v>
      </c>
      <c r="H195" s="6">
        <f t="shared" si="25"/>
        <v>1.18</v>
      </c>
      <c r="I195" s="7"/>
      <c r="J195" s="8"/>
    </row>
    <row r="196" spans="1:10" ht="56.25" customHeight="1">
      <c r="A196" s="90" t="s">
        <v>340</v>
      </c>
      <c r="B196" s="72" t="s">
        <v>341</v>
      </c>
      <c r="C196" s="45">
        <f t="shared" si="24"/>
        <v>0</v>
      </c>
      <c r="D196" s="45">
        <f t="shared" si="24"/>
        <v>1.18</v>
      </c>
      <c r="E196" s="45">
        <f t="shared" si="24"/>
        <v>1.18</v>
      </c>
      <c r="F196" s="45">
        <v>0</v>
      </c>
      <c r="G196" s="45">
        <f t="shared" si="25"/>
        <v>0</v>
      </c>
      <c r="H196" s="45">
        <f t="shared" si="25"/>
        <v>1.18</v>
      </c>
      <c r="I196" s="20"/>
      <c r="J196" s="8"/>
    </row>
    <row r="197" spans="1:10" ht="50.25" customHeight="1">
      <c r="A197" s="90" t="s">
        <v>342</v>
      </c>
      <c r="B197" s="72" t="s">
        <v>343</v>
      </c>
      <c r="C197" s="45">
        <f t="shared" si="24"/>
        <v>0</v>
      </c>
      <c r="D197" s="45">
        <f t="shared" si="24"/>
        <v>1.18</v>
      </c>
      <c r="E197" s="45">
        <f t="shared" si="24"/>
        <v>1.18</v>
      </c>
      <c r="F197" s="45">
        <v>0</v>
      </c>
      <c r="G197" s="45">
        <f t="shared" si="25"/>
        <v>0</v>
      </c>
      <c r="H197" s="45">
        <f t="shared" si="25"/>
        <v>1.18</v>
      </c>
      <c r="I197" s="20"/>
      <c r="J197" s="8"/>
    </row>
    <row r="198" spans="1:10" ht="41.25" customHeight="1">
      <c r="A198" s="90" t="s">
        <v>344</v>
      </c>
      <c r="B198" s="72" t="s">
        <v>345</v>
      </c>
      <c r="C198" s="19">
        <v>0</v>
      </c>
      <c r="D198" s="19">
        <v>1.18</v>
      </c>
      <c r="E198" s="19">
        <v>1.18</v>
      </c>
      <c r="F198" s="20">
        <v>0</v>
      </c>
      <c r="G198" s="19">
        <v>0</v>
      </c>
      <c r="H198" s="19">
        <f>SUM(E198-G198)</f>
        <v>1.18</v>
      </c>
      <c r="I198" s="20"/>
      <c r="J198" s="8"/>
    </row>
    <row r="199" spans="1:10" ht="54.75" customHeight="1">
      <c r="A199" s="157" t="s">
        <v>346</v>
      </c>
      <c r="B199" s="158" t="s">
        <v>347</v>
      </c>
      <c r="C199" s="6">
        <f>SUM(C200)</f>
        <v>-973350</v>
      </c>
      <c r="D199" s="6">
        <f>SUM(D200)</f>
        <v>-2865121.89</v>
      </c>
      <c r="E199" s="6">
        <f>SUM(E200)</f>
        <v>-2865121.89</v>
      </c>
      <c r="F199" s="6">
        <v>0</v>
      </c>
      <c r="G199" s="6">
        <f>SUM(G200)</f>
        <v>-652202.28</v>
      </c>
      <c r="H199" s="6">
        <f>SUM(H200)</f>
        <v>-2212919.6100000003</v>
      </c>
      <c r="I199" s="20">
        <f>SUM(E199/G199)*100</f>
        <v>439.2995820253803</v>
      </c>
      <c r="J199" s="8"/>
    </row>
    <row r="200" spans="1:10" ht="33" customHeight="1">
      <c r="A200" s="159" t="s">
        <v>348</v>
      </c>
      <c r="B200" s="160" t="s">
        <v>349</v>
      </c>
      <c r="C200" s="75">
        <v>-973350</v>
      </c>
      <c r="D200" s="75">
        <v>-2865121.89</v>
      </c>
      <c r="E200" s="75">
        <v>-2865121.89</v>
      </c>
      <c r="F200" s="31">
        <v>0</v>
      </c>
      <c r="G200" s="75">
        <v>-652202.28</v>
      </c>
      <c r="H200" s="19">
        <f>SUM(E200-G200)</f>
        <v>-2212919.6100000003</v>
      </c>
      <c r="I200" s="20">
        <f>SUM(E200/G200)*100</f>
        <v>439.2995820253803</v>
      </c>
      <c r="J200" s="8"/>
    </row>
    <row r="201" spans="1:10" ht="12.75">
      <c r="A201" s="29"/>
      <c r="B201" s="161" t="s">
        <v>350</v>
      </c>
      <c r="C201" s="6">
        <f>SUM(C7,C125)</f>
        <v>192219259.61</v>
      </c>
      <c r="D201" s="6">
        <f>SUM(D7,D125)</f>
        <v>202767951.36</v>
      </c>
      <c r="E201" s="6">
        <f>SUM(E7,E125)</f>
        <v>200433699.39000002</v>
      </c>
      <c r="F201" s="7">
        <f>SUM(E201/D201)*100</f>
        <v>98.84880625644055</v>
      </c>
      <c r="G201" s="6">
        <f>SUM(G7,G125)</f>
        <v>422102459.4000001</v>
      </c>
      <c r="H201" s="6">
        <f>SUM(H7,H125)</f>
        <v>-212988004.91</v>
      </c>
      <c r="I201" s="7">
        <f>SUM(E201/G201)*100</f>
        <v>47.48460828086802</v>
      </c>
      <c r="J201" s="8"/>
    </row>
  </sheetData>
  <sheetProtection selectLockedCells="1" selectUnlockedCells="1"/>
  <mergeCells count="10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rintOptions/>
  <pageMargins left="0.7875" right="0" top="0.39375" bottom="0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5.8515625" style="0" customWidth="1"/>
    <col min="2" max="2" width="9.00390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 customHeight="1">
      <c r="A1" s="182" t="s">
        <v>351</v>
      </c>
      <c r="B1" s="182"/>
      <c r="C1" s="182"/>
      <c r="D1" s="182"/>
      <c r="E1" s="182"/>
      <c r="F1" s="182"/>
      <c r="G1" s="182"/>
      <c r="H1" s="182"/>
      <c r="I1" s="182"/>
    </row>
    <row r="2" ht="12.75">
      <c r="I2" s="162" t="s">
        <v>2</v>
      </c>
    </row>
    <row r="3" spans="1:9" ht="39.75" customHeight="1">
      <c r="A3" s="187" t="s">
        <v>352</v>
      </c>
      <c r="B3" s="187" t="s">
        <v>353</v>
      </c>
      <c r="C3" s="185" t="s">
        <v>5</v>
      </c>
      <c r="D3" s="185" t="s">
        <v>6</v>
      </c>
      <c r="E3" s="185" t="s">
        <v>7</v>
      </c>
      <c r="F3" s="188" t="s">
        <v>8</v>
      </c>
      <c r="G3" s="185" t="s">
        <v>9</v>
      </c>
      <c r="H3" s="185"/>
      <c r="I3" s="185"/>
    </row>
    <row r="4" spans="1:9" ht="48" customHeight="1">
      <c r="A4" s="187"/>
      <c r="B4" s="187"/>
      <c r="C4" s="185"/>
      <c r="D4" s="185"/>
      <c r="E4" s="185"/>
      <c r="F4" s="188"/>
      <c r="G4" s="163" t="s">
        <v>7</v>
      </c>
      <c r="H4" s="163" t="s">
        <v>10</v>
      </c>
      <c r="I4" s="163" t="s">
        <v>11</v>
      </c>
    </row>
    <row r="5" spans="1:9" ht="15.75">
      <c r="A5" s="164" t="s">
        <v>354</v>
      </c>
      <c r="B5" s="165" t="s">
        <v>355</v>
      </c>
      <c r="C5" s="166">
        <f>SUM(C6:C10)</f>
        <v>32514743.3</v>
      </c>
      <c r="D5" s="166">
        <f>SUM(D6:D10)</f>
        <v>33576439.52</v>
      </c>
      <c r="E5" s="166">
        <f>SUM(E6:E10)</f>
        <v>33331585.54</v>
      </c>
      <c r="F5" s="167">
        <f aca="true" t="shared" si="0" ref="F5:F39">SUM(E5/D5)*100</f>
        <v>99.27075656769934</v>
      </c>
      <c r="G5" s="166">
        <f>SUM(G6:G10)</f>
        <v>31600702.86</v>
      </c>
      <c r="H5" s="166">
        <f>SUM(H6:H10)</f>
        <v>1730882.6800000004</v>
      </c>
      <c r="I5" s="167">
        <f>SUM(E5/G5)*100</f>
        <v>105.47735500589432</v>
      </c>
    </row>
    <row r="6" spans="1:9" ht="47.25">
      <c r="A6" s="168" t="s">
        <v>356</v>
      </c>
      <c r="B6" s="169" t="s">
        <v>357</v>
      </c>
      <c r="C6" s="170">
        <v>1423965</v>
      </c>
      <c r="D6" s="170">
        <v>1423965</v>
      </c>
      <c r="E6" s="170">
        <v>1423928.24</v>
      </c>
      <c r="F6" s="171">
        <f t="shared" si="0"/>
        <v>99.99741847587545</v>
      </c>
      <c r="G6" s="170">
        <v>1364907.15</v>
      </c>
      <c r="H6" s="170">
        <f>SUM(E6-G6)</f>
        <v>59021.090000000084</v>
      </c>
      <c r="I6" s="171">
        <f>SUM(E6/G6)*100</f>
        <v>104.32418351680552</v>
      </c>
    </row>
    <row r="7" spans="1:9" ht="78.75">
      <c r="A7" s="168" t="s">
        <v>358</v>
      </c>
      <c r="B7" s="169" t="s">
        <v>359</v>
      </c>
      <c r="C7" s="170">
        <v>22772073.3</v>
      </c>
      <c r="D7" s="170">
        <v>23541825.41</v>
      </c>
      <c r="E7" s="170">
        <v>23379965.09</v>
      </c>
      <c r="F7" s="171">
        <f t="shared" si="0"/>
        <v>99.31245637421452</v>
      </c>
      <c r="G7" s="170">
        <v>21781185.34</v>
      </c>
      <c r="H7" s="170">
        <f>SUM(E7-G7)</f>
        <v>1598779.75</v>
      </c>
      <c r="I7" s="171">
        <f>SUM(E7/G7)*100</f>
        <v>107.34018706991087</v>
      </c>
    </row>
    <row r="8" spans="1:9" ht="63">
      <c r="A8" s="168" t="s">
        <v>360</v>
      </c>
      <c r="B8" s="169" t="s">
        <v>361</v>
      </c>
      <c r="C8" s="170">
        <v>4331589</v>
      </c>
      <c r="D8" s="170">
        <v>4099589</v>
      </c>
      <c r="E8" s="170">
        <v>4071617.85</v>
      </c>
      <c r="F8" s="171">
        <f t="shared" si="0"/>
        <v>99.3177084336991</v>
      </c>
      <c r="G8" s="170">
        <v>4239143</v>
      </c>
      <c r="H8" s="170">
        <f>SUM(E8-G8)</f>
        <v>-167525.1499999999</v>
      </c>
      <c r="I8" s="171">
        <f>SUM(E8/G8)*100</f>
        <v>96.04813638039576</v>
      </c>
    </row>
    <row r="9" spans="1:9" ht="15.75">
      <c r="A9" s="168" t="s">
        <v>362</v>
      </c>
      <c r="B9" s="169" t="s">
        <v>363</v>
      </c>
      <c r="C9" s="172">
        <v>200000</v>
      </c>
      <c r="D9" s="170">
        <v>7025</v>
      </c>
      <c r="E9" s="170">
        <v>0</v>
      </c>
      <c r="F9" s="171">
        <f t="shared" si="0"/>
        <v>0</v>
      </c>
      <c r="G9" s="170">
        <v>0</v>
      </c>
      <c r="H9" s="170">
        <f>SUM(E9-G9)</f>
        <v>0</v>
      </c>
      <c r="I9" s="171">
        <v>0</v>
      </c>
    </row>
    <row r="10" spans="1:9" ht="15.75">
      <c r="A10" s="168" t="s">
        <v>364</v>
      </c>
      <c r="B10" s="169" t="s">
        <v>365</v>
      </c>
      <c r="C10" s="170">
        <v>3787116</v>
      </c>
      <c r="D10" s="170">
        <v>4504035.11</v>
      </c>
      <c r="E10" s="170">
        <v>4456074.36</v>
      </c>
      <c r="F10" s="171">
        <f t="shared" si="0"/>
        <v>98.93516038777061</v>
      </c>
      <c r="G10" s="170">
        <v>4215467.37</v>
      </c>
      <c r="H10" s="170">
        <f>SUM(E10-G10)</f>
        <v>240606.99000000022</v>
      </c>
      <c r="I10" s="171">
        <f>SUM(E10/G10)*100</f>
        <v>105.70771800328276</v>
      </c>
    </row>
    <row r="11" spans="1:9" ht="47.25">
      <c r="A11" s="164" t="s">
        <v>366</v>
      </c>
      <c r="B11" s="165" t="s">
        <v>367</v>
      </c>
      <c r="C11" s="166">
        <f>SUM(C12:C13)</f>
        <v>75000</v>
      </c>
      <c r="D11" s="166">
        <f>SUM(D12:D13)</f>
        <v>252634</v>
      </c>
      <c r="E11" s="166">
        <f>SUM(E12:E13)</f>
        <v>252065</v>
      </c>
      <c r="F11" s="167">
        <f t="shared" si="0"/>
        <v>99.77477299175884</v>
      </c>
      <c r="G11" s="166">
        <f>SUM(G12:G13)</f>
        <v>771571</v>
      </c>
      <c r="H11" s="166">
        <f>SUM(H12:H13)</f>
        <v>-519506</v>
      </c>
      <c r="I11" s="171">
        <f>SUM(E11/G11)*100</f>
        <v>32.66906091597533</v>
      </c>
    </row>
    <row r="12" spans="1:9" ht="48.75" customHeight="1">
      <c r="A12" s="168" t="s">
        <v>368</v>
      </c>
      <c r="B12" s="169" t="s">
        <v>369</v>
      </c>
      <c r="C12" s="170">
        <v>0</v>
      </c>
      <c r="D12" s="170">
        <v>177634</v>
      </c>
      <c r="E12" s="170">
        <v>177520</v>
      </c>
      <c r="F12" s="171">
        <f t="shared" si="0"/>
        <v>99.93582309692964</v>
      </c>
      <c r="G12" s="170">
        <v>676571</v>
      </c>
      <c r="H12" s="170">
        <f>SUM(E12-G12)</f>
        <v>-499051</v>
      </c>
      <c r="I12" s="171">
        <f>SUM(E12/G12)*100</f>
        <v>26.238192296152214</v>
      </c>
    </row>
    <row r="13" spans="1:9" ht="47.25">
      <c r="A13" s="168" t="s">
        <v>370</v>
      </c>
      <c r="B13" s="169" t="s">
        <v>371</v>
      </c>
      <c r="C13" s="170">
        <v>75000</v>
      </c>
      <c r="D13" s="170">
        <v>75000</v>
      </c>
      <c r="E13" s="170">
        <v>74545</v>
      </c>
      <c r="F13" s="171">
        <f t="shared" si="0"/>
        <v>99.39333333333333</v>
      </c>
      <c r="G13" s="170">
        <v>95000</v>
      </c>
      <c r="H13" s="170">
        <f>SUM(E13-G13)</f>
        <v>-20455</v>
      </c>
      <c r="I13" s="171">
        <f>SUM(E13/G13)*100</f>
        <v>78.46842105263157</v>
      </c>
    </row>
    <row r="14" spans="1:9" ht="15.75">
      <c r="A14" s="164" t="s">
        <v>372</v>
      </c>
      <c r="B14" s="165" t="s">
        <v>373</v>
      </c>
      <c r="C14" s="166">
        <f>SUM(C15:C18)</f>
        <v>9337388.27</v>
      </c>
      <c r="D14" s="166">
        <f>SUM(D15:D18)</f>
        <v>15620958.16</v>
      </c>
      <c r="E14" s="166">
        <f>SUM(E15:E18)</f>
        <v>14653593.75</v>
      </c>
      <c r="F14" s="167">
        <f t="shared" si="0"/>
        <v>93.80726585340268</v>
      </c>
      <c r="G14" s="166">
        <f>SUM(G15:G18)</f>
        <v>9738163.19</v>
      </c>
      <c r="H14" s="166">
        <f>SUM(H15:H18)</f>
        <v>4915430.56</v>
      </c>
      <c r="I14" s="167">
        <f>SUM(E14/G14)*100</f>
        <v>150.4759518206431</v>
      </c>
    </row>
    <row r="15" spans="1:9" ht="15.75">
      <c r="A15" s="168" t="s">
        <v>374</v>
      </c>
      <c r="B15" s="169" t="s">
        <v>375</v>
      </c>
      <c r="C15" s="170">
        <v>83408</v>
      </c>
      <c r="D15" s="170">
        <v>100715.51</v>
      </c>
      <c r="E15" s="170">
        <v>26625</v>
      </c>
      <c r="F15" s="171">
        <f t="shared" si="0"/>
        <v>26.43584885783729</v>
      </c>
      <c r="G15" s="170">
        <v>18500</v>
      </c>
      <c r="H15" s="170">
        <f>SUM(E15-G15)</f>
        <v>8125</v>
      </c>
      <c r="I15" s="167">
        <v>0</v>
      </c>
    </row>
    <row r="16" spans="1:9" ht="15.75">
      <c r="A16" s="168" t="s">
        <v>376</v>
      </c>
      <c r="B16" s="169" t="s">
        <v>377</v>
      </c>
      <c r="C16" s="170">
        <v>1200000</v>
      </c>
      <c r="D16" s="170">
        <v>1200000</v>
      </c>
      <c r="E16" s="170">
        <v>1200000</v>
      </c>
      <c r="F16" s="171">
        <f t="shared" si="0"/>
        <v>100</v>
      </c>
      <c r="G16" s="170">
        <v>1200000</v>
      </c>
      <c r="H16" s="170">
        <f>SUM(E16-G16)</f>
        <v>0</v>
      </c>
      <c r="I16" s="171">
        <f aca="true" t="shared" si="1" ref="I16:I39">SUM(E16/G16)*100</f>
        <v>100</v>
      </c>
    </row>
    <row r="17" spans="1:9" ht="15.75">
      <c r="A17" s="168" t="s">
        <v>378</v>
      </c>
      <c r="B17" s="169" t="s">
        <v>379</v>
      </c>
      <c r="C17" s="170">
        <v>7788980.27</v>
      </c>
      <c r="D17" s="170">
        <v>14155242.65</v>
      </c>
      <c r="E17" s="170">
        <v>13281968.75</v>
      </c>
      <c r="F17" s="171">
        <f t="shared" si="0"/>
        <v>93.83073874752688</v>
      </c>
      <c r="G17" s="170">
        <v>7962487.57</v>
      </c>
      <c r="H17" s="170">
        <f>SUM(E17-G17)</f>
        <v>5319481.18</v>
      </c>
      <c r="I17" s="171">
        <f t="shared" si="1"/>
        <v>166.80677531029414</v>
      </c>
    </row>
    <row r="18" spans="1:9" ht="31.5">
      <c r="A18" s="168" t="s">
        <v>380</v>
      </c>
      <c r="B18" s="169" t="s">
        <v>381</v>
      </c>
      <c r="C18" s="170">
        <v>265000</v>
      </c>
      <c r="D18" s="170">
        <v>165000</v>
      </c>
      <c r="E18" s="170">
        <v>145000</v>
      </c>
      <c r="F18" s="171">
        <f t="shared" si="0"/>
        <v>87.87878787878788</v>
      </c>
      <c r="G18" s="170">
        <v>557175.62</v>
      </c>
      <c r="H18" s="170">
        <f>SUM(E18-G18)</f>
        <v>-412175.62</v>
      </c>
      <c r="I18" s="171">
        <f t="shared" si="1"/>
        <v>26.024110674476386</v>
      </c>
    </row>
    <row r="19" spans="1:9" ht="31.5">
      <c r="A19" s="164" t="s">
        <v>382</v>
      </c>
      <c r="B19" s="165" t="s">
        <v>383</v>
      </c>
      <c r="C19" s="166">
        <f>SUM(C20:C22)</f>
        <v>1992500</v>
      </c>
      <c r="D19" s="166">
        <f>SUM(D20:D22)</f>
        <v>3231349.62</v>
      </c>
      <c r="E19" s="166">
        <f>SUM(E20:E22)</f>
        <v>3214996.95</v>
      </c>
      <c r="F19" s="167">
        <f t="shared" si="0"/>
        <v>99.49393683992635</v>
      </c>
      <c r="G19" s="166">
        <f>SUM(G20:G22)</f>
        <v>4185262.0700000003</v>
      </c>
      <c r="H19" s="166">
        <f>SUM(H20:H22)</f>
        <v>-970265.1199999999</v>
      </c>
      <c r="I19" s="171">
        <f t="shared" si="1"/>
        <v>76.81710001017929</v>
      </c>
    </row>
    <row r="20" spans="1:9" ht="15.75">
      <c r="A20" s="168" t="s">
        <v>384</v>
      </c>
      <c r="B20" s="169" t="s">
        <v>385</v>
      </c>
      <c r="C20" s="170">
        <v>231500</v>
      </c>
      <c r="D20" s="170">
        <v>344384.94</v>
      </c>
      <c r="E20" s="170">
        <v>344300.27</v>
      </c>
      <c r="F20" s="171">
        <f t="shared" si="0"/>
        <v>99.97541413977046</v>
      </c>
      <c r="G20" s="170">
        <v>1707702.99</v>
      </c>
      <c r="H20" s="170">
        <f>SUM(E20-G20)</f>
        <v>-1363402.72</v>
      </c>
      <c r="I20" s="171">
        <f t="shared" si="1"/>
        <v>20.161601403532124</v>
      </c>
    </row>
    <row r="21" spans="1:9" ht="15.75">
      <c r="A21" s="168" t="s">
        <v>386</v>
      </c>
      <c r="B21" s="169" t="s">
        <v>387</v>
      </c>
      <c r="C21" s="170">
        <v>1381000</v>
      </c>
      <c r="D21" s="170">
        <v>2466423.66</v>
      </c>
      <c r="E21" s="170">
        <v>2466423.66</v>
      </c>
      <c r="F21" s="171">
        <f t="shared" si="0"/>
        <v>100</v>
      </c>
      <c r="G21" s="170">
        <v>1956001.12</v>
      </c>
      <c r="H21" s="170">
        <f>SUM(E21-G21)</f>
        <v>510422.54000000004</v>
      </c>
      <c r="I21" s="171">
        <f t="shared" si="1"/>
        <v>126.09520693934981</v>
      </c>
    </row>
    <row r="22" spans="1:9" ht="15.75">
      <c r="A22" s="168" t="s">
        <v>388</v>
      </c>
      <c r="B22" s="169" t="s">
        <v>389</v>
      </c>
      <c r="C22" s="170">
        <v>380000</v>
      </c>
      <c r="D22" s="170">
        <v>420541.02</v>
      </c>
      <c r="E22" s="170">
        <v>404273.02</v>
      </c>
      <c r="F22" s="171">
        <f t="shared" si="0"/>
        <v>96.1316496545331</v>
      </c>
      <c r="G22" s="170">
        <v>521557.96</v>
      </c>
      <c r="H22" s="170">
        <f>SUM(E22-G22)</f>
        <v>-117284.94</v>
      </c>
      <c r="I22" s="171">
        <f t="shared" si="1"/>
        <v>77.51257789258935</v>
      </c>
    </row>
    <row r="23" spans="1:9" ht="15.75">
      <c r="A23" s="164" t="s">
        <v>390</v>
      </c>
      <c r="B23" s="165" t="s">
        <v>391</v>
      </c>
      <c r="C23" s="166">
        <f>SUM(C24:C29)</f>
        <v>135839896.94</v>
      </c>
      <c r="D23" s="166">
        <f>SUM(D24:D29)</f>
        <v>146951826.93999997</v>
      </c>
      <c r="E23" s="166">
        <f>SUM(E24:E29)</f>
        <v>143658982.34</v>
      </c>
      <c r="F23" s="167">
        <f t="shared" si="0"/>
        <v>97.75923534360385</v>
      </c>
      <c r="G23" s="166">
        <f>SUM(G24:G29)</f>
        <v>366334479.82</v>
      </c>
      <c r="H23" s="166">
        <f>SUM(H24:H29)</f>
        <v>-222675497.48000005</v>
      </c>
      <c r="I23" s="167">
        <f t="shared" si="1"/>
        <v>39.215250066165616</v>
      </c>
    </row>
    <row r="24" spans="1:9" ht="15.75">
      <c r="A24" s="168" t="s">
        <v>392</v>
      </c>
      <c r="B24" s="169" t="s">
        <v>393</v>
      </c>
      <c r="C24" s="170">
        <v>44727269.69</v>
      </c>
      <c r="D24" s="170">
        <v>43432284.75</v>
      </c>
      <c r="E24" s="170">
        <v>42635399.54</v>
      </c>
      <c r="F24" s="171">
        <f t="shared" si="0"/>
        <v>98.1652238315646</v>
      </c>
      <c r="G24" s="170">
        <v>44155862.34</v>
      </c>
      <c r="H24" s="170">
        <f aca="true" t="shared" si="2" ref="H24:H29">SUM(E24-G24)</f>
        <v>-1520462.8000000045</v>
      </c>
      <c r="I24" s="171">
        <f t="shared" si="1"/>
        <v>96.55660037099389</v>
      </c>
    </row>
    <row r="25" spans="1:9" ht="15.75">
      <c r="A25" s="168" t="s">
        <v>394</v>
      </c>
      <c r="B25" s="169" t="s">
        <v>395</v>
      </c>
      <c r="C25" s="170">
        <v>73903117.61</v>
      </c>
      <c r="D25" s="170">
        <v>86234906.91</v>
      </c>
      <c r="E25" s="170">
        <v>85203423.6</v>
      </c>
      <c r="F25" s="171">
        <f t="shared" si="0"/>
        <v>98.80386800779351</v>
      </c>
      <c r="G25" s="170">
        <v>307121616.31</v>
      </c>
      <c r="H25" s="170">
        <f t="shared" si="2"/>
        <v>-221918192.71</v>
      </c>
      <c r="I25" s="171">
        <f t="shared" si="1"/>
        <v>27.7425681147751</v>
      </c>
    </row>
    <row r="26" spans="1:9" ht="15.75">
      <c r="A26" s="168" t="s">
        <v>396</v>
      </c>
      <c r="B26" s="169" t="s">
        <v>397</v>
      </c>
      <c r="C26" s="170">
        <v>7330414.64</v>
      </c>
      <c r="D26" s="170">
        <v>7342040.88</v>
      </c>
      <c r="E26" s="170">
        <v>5915530.15</v>
      </c>
      <c r="F26" s="171">
        <f t="shared" si="0"/>
        <v>80.57065122198013</v>
      </c>
      <c r="G26" s="170">
        <v>5859689.86</v>
      </c>
      <c r="H26" s="170">
        <f t="shared" si="2"/>
        <v>55840.29000000004</v>
      </c>
      <c r="I26" s="171">
        <f t="shared" si="1"/>
        <v>100.95295640783281</v>
      </c>
    </row>
    <row r="27" spans="1:9" ht="31.5">
      <c r="A27" s="168" t="s">
        <v>398</v>
      </c>
      <c r="B27" s="169" t="s">
        <v>399</v>
      </c>
      <c r="C27" s="170">
        <v>247000</v>
      </c>
      <c r="D27" s="170">
        <v>414012.92</v>
      </c>
      <c r="E27" s="170">
        <v>397422.92</v>
      </c>
      <c r="F27" s="171">
        <f t="shared" si="0"/>
        <v>95.99287867634662</v>
      </c>
      <c r="G27" s="170">
        <v>336504.6</v>
      </c>
      <c r="H27" s="170">
        <f t="shared" si="2"/>
        <v>60918.32000000001</v>
      </c>
      <c r="I27" s="171">
        <f t="shared" si="1"/>
        <v>118.10326515595924</v>
      </c>
    </row>
    <row r="28" spans="1:9" ht="18" customHeight="1">
      <c r="A28" s="168" t="s">
        <v>400</v>
      </c>
      <c r="B28" s="169" t="s">
        <v>401</v>
      </c>
      <c r="C28" s="170">
        <v>1106270</v>
      </c>
      <c r="D28" s="170">
        <v>1136580</v>
      </c>
      <c r="E28" s="170">
        <v>1133349.11</v>
      </c>
      <c r="F28" s="171">
        <f t="shared" si="0"/>
        <v>99.71573580390294</v>
      </c>
      <c r="G28" s="170">
        <v>1177941.38</v>
      </c>
      <c r="H28" s="170">
        <f t="shared" si="2"/>
        <v>-44592.269999999786</v>
      </c>
      <c r="I28" s="171">
        <f t="shared" si="1"/>
        <v>96.2143897177634</v>
      </c>
    </row>
    <row r="29" spans="1:9" ht="15.75">
      <c r="A29" s="168" t="s">
        <v>402</v>
      </c>
      <c r="B29" s="169" t="s">
        <v>403</v>
      </c>
      <c r="C29" s="170">
        <v>8525825</v>
      </c>
      <c r="D29" s="170">
        <v>8392001.48</v>
      </c>
      <c r="E29" s="170">
        <v>8373857.02</v>
      </c>
      <c r="F29" s="171">
        <f t="shared" si="0"/>
        <v>99.78378864632897</v>
      </c>
      <c r="G29" s="170">
        <v>7682865.33</v>
      </c>
      <c r="H29" s="170">
        <f t="shared" si="2"/>
        <v>690991.6899999995</v>
      </c>
      <c r="I29" s="171">
        <f t="shared" si="1"/>
        <v>108.99393208549186</v>
      </c>
    </row>
    <row r="30" spans="1:9" ht="15.75">
      <c r="A30" s="164" t="s">
        <v>404</v>
      </c>
      <c r="B30" s="165" t="s">
        <v>405</v>
      </c>
      <c r="C30" s="166">
        <f>SUM(C31)</f>
        <v>2082684</v>
      </c>
      <c r="D30" s="166">
        <f>SUM(D31)</f>
        <v>2210019.83</v>
      </c>
      <c r="E30" s="166">
        <f>SUM(E31)</f>
        <v>2209999.83</v>
      </c>
      <c r="F30" s="167">
        <f t="shared" si="0"/>
        <v>99.99909503074458</v>
      </c>
      <c r="G30" s="166">
        <f>SUM(G31)</f>
        <v>2257634.2</v>
      </c>
      <c r="H30" s="166">
        <f>SUM(H31)</f>
        <v>-47634.37000000011</v>
      </c>
      <c r="I30" s="171">
        <f t="shared" si="1"/>
        <v>97.89007581476218</v>
      </c>
    </row>
    <row r="31" spans="1:9" ht="15.75">
      <c r="A31" s="168" t="s">
        <v>406</v>
      </c>
      <c r="B31" s="169" t="s">
        <v>407</v>
      </c>
      <c r="C31" s="170">
        <v>2082684</v>
      </c>
      <c r="D31" s="170">
        <v>2210019.83</v>
      </c>
      <c r="E31" s="170">
        <v>2209999.83</v>
      </c>
      <c r="F31" s="171">
        <f t="shared" si="0"/>
        <v>99.99909503074458</v>
      </c>
      <c r="G31" s="170">
        <v>2257634.2</v>
      </c>
      <c r="H31" s="170">
        <f>SUM(E31-G31)</f>
        <v>-47634.37000000011</v>
      </c>
      <c r="I31" s="171">
        <f t="shared" si="1"/>
        <v>97.89007581476218</v>
      </c>
    </row>
    <row r="32" spans="1:9" ht="15.75">
      <c r="A32" s="164" t="s">
        <v>408</v>
      </c>
      <c r="B32" s="165">
        <v>1000</v>
      </c>
      <c r="C32" s="166">
        <f>SUM(C33:C36)</f>
        <v>7463144.1</v>
      </c>
      <c r="D32" s="166">
        <f>SUM(D33:D36)</f>
        <v>2932169.5</v>
      </c>
      <c r="E32" s="166">
        <f>SUM(E33:E36)</f>
        <v>2924757.7800000003</v>
      </c>
      <c r="F32" s="167">
        <f t="shared" si="0"/>
        <v>99.74722743688591</v>
      </c>
      <c r="G32" s="166">
        <f>SUM(G33:G36)</f>
        <v>8283547.1</v>
      </c>
      <c r="H32" s="166">
        <f>SUM(H33:H36)</f>
        <v>-5358789.32</v>
      </c>
      <c r="I32" s="167">
        <f t="shared" si="1"/>
        <v>35.3080358533846</v>
      </c>
    </row>
    <row r="33" spans="1:9" ht="15.75">
      <c r="A33" s="168" t="s">
        <v>409</v>
      </c>
      <c r="B33" s="169">
        <v>1001</v>
      </c>
      <c r="C33" s="170">
        <v>1700000</v>
      </c>
      <c r="D33" s="170">
        <v>1222000</v>
      </c>
      <c r="E33" s="170">
        <v>1214588.28</v>
      </c>
      <c r="F33" s="171">
        <f t="shared" si="0"/>
        <v>99.39347626841244</v>
      </c>
      <c r="G33" s="170">
        <v>1171499.4</v>
      </c>
      <c r="H33" s="170">
        <f>SUM(E33-G33)</f>
        <v>43088.88000000012</v>
      </c>
      <c r="I33" s="171">
        <f t="shared" si="1"/>
        <v>103.67809663410841</v>
      </c>
    </row>
    <row r="34" spans="1:9" ht="15.75">
      <c r="A34" s="168" t="s">
        <v>410</v>
      </c>
      <c r="B34" s="169">
        <v>1003</v>
      </c>
      <c r="C34" s="170">
        <v>566000</v>
      </c>
      <c r="D34" s="170">
        <v>256260</v>
      </c>
      <c r="E34" s="170">
        <v>256260</v>
      </c>
      <c r="F34" s="171">
        <f t="shared" si="0"/>
        <v>100</v>
      </c>
      <c r="G34" s="170">
        <v>1305487.12</v>
      </c>
      <c r="H34" s="170">
        <f>SUM(E34-G34)</f>
        <v>-1049227.12</v>
      </c>
      <c r="I34" s="171">
        <f t="shared" si="1"/>
        <v>19.629454482860005</v>
      </c>
    </row>
    <row r="35" spans="1:9" ht="15.75">
      <c r="A35" s="168" t="s">
        <v>411</v>
      </c>
      <c r="B35" s="169" t="s">
        <v>412</v>
      </c>
      <c r="C35" s="170">
        <v>5056844.1</v>
      </c>
      <c r="D35" s="170">
        <v>1313609.5</v>
      </c>
      <c r="E35" s="170">
        <v>1313609.5</v>
      </c>
      <c r="F35" s="171">
        <f t="shared" si="0"/>
        <v>100</v>
      </c>
      <c r="G35" s="170">
        <v>5666260.58</v>
      </c>
      <c r="H35" s="170">
        <f>SUM(E35-G35)</f>
        <v>-4352651.08</v>
      </c>
      <c r="I35" s="171">
        <f t="shared" si="1"/>
        <v>23.183005466367028</v>
      </c>
    </row>
    <row r="36" spans="1:9" ht="31.5">
      <c r="A36" s="168" t="s">
        <v>413</v>
      </c>
      <c r="B36" s="169">
        <v>1006</v>
      </c>
      <c r="C36" s="170">
        <v>140300</v>
      </c>
      <c r="D36" s="170">
        <v>140300</v>
      </c>
      <c r="E36" s="170">
        <v>140300</v>
      </c>
      <c r="F36" s="171">
        <f t="shared" si="0"/>
        <v>100</v>
      </c>
      <c r="G36" s="170">
        <v>140300</v>
      </c>
      <c r="H36" s="170">
        <f>SUM(E36-G36)</f>
        <v>0</v>
      </c>
      <c r="I36" s="171">
        <f t="shared" si="1"/>
        <v>100</v>
      </c>
    </row>
    <row r="37" spans="1:9" ht="15.75">
      <c r="A37" s="164" t="s">
        <v>414</v>
      </c>
      <c r="B37" s="165">
        <v>1100</v>
      </c>
      <c r="C37" s="166">
        <f>SUM(C38)</f>
        <v>2913903</v>
      </c>
      <c r="D37" s="166">
        <f>SUM(D38)</f>
        <v>3204429.32</v>
      </c>
      <c r="E37" s="166">
        <f>SUM(E38)</f>
        <v>2913903</v>
      </c>
      <c r="F37" s="167">
        <f t="shared" si="0"/>
        <v>90.93360186830397</v>
      </c>
      <c r="G37" s="166">
        <f>SUM(G38)</f>
        <v>2769200</v>
      </c>
      <c r="H37" s="166">
        <f>SUM(H38)</f>
        <v>144703</v>
      </c>
      <c r="I37" s="171">
        <f t="shared" si="1"/>
        <v>105.22544417160191</v>
      </c>
    </row>
    <row r="38" spans="1:9" ht="15.75">
      <c r="A38" s="173" t="s">
        <v>415</v>
      </c>
      <c r="B38" s="169">
        <v>1101</v>
      </c>
      <c r="C38" s="170">
        <v>2913903</v>
      </c>
      <c r="D38" s="170">
        <v>3204429.32</v>
      </c>
      <c r="E38" s="170">
        <v>2913903</v>
      </c>
      <c r="F38" s="171">
        <f t="shared" si="0"/>
        <v>90.93360186830397</v>
      </c>
      <c r="G38" s="170">
        <v>2769200</v>
      </c>
      <c r="H38" s="170">
        <f>SUM(E38-G38)</f>
        <v>144703</v>
      </c>
      <c r="I38" s="171">
        <f t="shared" si="1"/>
        <v>105.22544417160191</v>
      </c>
    </row>
    <row r="39" spans="1:9" ht="15.75" customHeight="1">
      <c r="A39" s="186" t="s">
        <v>416</v>
      </c>
      <c r="B39" s="186"/>
      <c r="C39" s="166">
        <f>SUM(C5+C11+C14+C19+C23+C30+C32+C37)</f>
        <v>192219259.60999998</v>
      </c>
      <c r="D39" s="166">
        <f>SUM(D5+D11+D14+D19+D23+D30+D32+D37)</f>
        <v>207979826.89</v>
      </c>
      <c r="E39" s="166">
        <f>SUM(E5+E11+E14+E19+E23+E30+E32+E37)</f>
        <v>203159884.19000003</v>
      </c>
      <c r="F39" s="167">
        <f t="shared" si="0"/>
        <v>97.68249508999293</v>
      </c>
      <c r="G39" s="166">
        <f>SUM(G5+G11+G14+G19+G23+G30+G32+G37)</f>
        <v>425940560.24</v>
      </c>
      <c r="H39" s="166">
        <f>SUM(H5+H11+H14+H19+H23+H30+H32+H37)</f>
        <v>-222780676.05000004</v>
      </c>
      <c r="I39" s="167">
        <f t="shared" si="1"/>
        <v>47.69676878753406</v>
      </c>
    </row>
    <row r="41" spans="1:9" ht="31.5">
      <c r="A41" s="174" t="s">
        <v>417</v>
      </c>
      <c r="B41" s="175"/>
      <c r="C41" s="176">
        <f>SUM('дох.'!C201-'расх.'!C39)</f>
        <v>2.9802322387695312E-08</v>
      </c>
      <c r="D41" s="176">
        <f>SUM('дох.'!D201)-'расх.'!D39</f>
        <v>-5211875.529999971</v>
      </c>
      <c r="E41" s="176">
        <f>SUM('дох.'!E201)-'расх.'!E39</f>
        <v>-2726184.800000012</v>
      </c>
      <c r="F41" s="175"/>
      <c r="G41" s="176">
        <f>SUM('дох.'!G201)-'расх.'!G39</f>
        <v>-3838100.839999914</v>
      </c>
      <c r="H41" s="176">
        <f>SUM('дох.'!H201)-'расх.'!H39</f>
        <v>9792671.140000045</v>
      </c>
      <c r="I41" s="177"/>
    </row>
  </sheetData>
  <sheetProtection selectLockedCells="1" selectUnlockedCells="1"/>
  <mergeCells count="9">
    <mergeCell ref="A39:B39"/>
    <mergeCell ref="A1:I1"/>
    <mergeCell ref="A3:A4"/>
    <mergeCell ref="B3:B4"/>
    <mergeCell ref="C3:C4"/>
    <mergeCell ref="D3:D4"/>
    <mergeCell ref="E3:E4"/>
    <mergeCell ref="F3:F4"/>
    <mergeCell ref="G3:I3"/>
  </mergeCells>
  <printOptions/>
  <pageMargins left="0.7875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2021-01-25T10:45:54Z</dcterms:modified>
  <cp:category/>
  <cp:version/>
  <cp:contentType/>
  <cp:contentStatus/>
</cp:coreProperties>
</file>