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_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<sst xmlns="http://schemas.openxmlformats.org/spreadsheetml/2006/main" count="379" uniqueCount="365">
  <si>
    <t>Исполнение бюджета Савинского муниципального района за 2019 год</t>
  </si>
  <si>
    <t>1. Доходы</t>
  </si>
  <si>
    <t>(руб.)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</si>
  <si>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</si>
  <si>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</si>
  <si>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</t>
  </si>
  <si>
    <t>Уточненные бюджетные назначения</t>
  </si>
  <si>
    <t>Исполнено</t>
  </si>
  <si>
    <t>% исполнения к уточненным бюджетным назначениям</t>
  </si>
  <si>
    <t>Аналитические данные в сравнении с соответствующим периодом 2018 г.</t>
  </si>
  <si>
    <t>Абсолютная сумма</t>
  </si>
  <si>
    <t>Темп роста %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</si>
  <si>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</si>
  <si>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</si>
  <si>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</si>
  <si>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</si>
  <si>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</si>
  <si>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</si>
  <si>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</si>
  <si>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</si>
  <si>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</si>
  <si>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</si>
  <si>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</si>
  <si>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</si>
  <si>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</si>
  <si>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</si>
  <si>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</si>
  <si>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</si>
  <si>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</si>
  <si>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</si>
  <si>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</si>
  <si>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</si>
  <si>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</si>
  <si>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</si>
  <si>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</si>
  <si>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</si>
  <si>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</si>
  <si>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</si>
  <si>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</si>
  <si>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</si>
  <si>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</si>
  <si>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</si>
  <si>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</si>
  <si>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</si>
  <si>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</si>
  <si>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 xml:space="preserve"> 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</si>
  <si>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</si>
  <si>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</si>
  <si>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</si>
  <si>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</si>
  <si>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</si>
  <si>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 )за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</si>
  <si>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</si>
  <si>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</si>
  <si>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</si>
  <si>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</si>
  <si>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000 1 06 00000 00 0000 000</t>
  </si>
  <si>
    <t>НАЛОГИ НА ИМУЩЕСТВО</t>
  </si>
  <si>
    <t xml:space="preserve"> 000 1 06 01000 00 0000 110</t>
  </si>
  <si>
    <t>Налог на имущество физических лиц</t>
  </si>
  <si>
    <t xml:space="preserve"> 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</si>
  <si>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</si>
  <si>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</si>
  <si>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</si>
  <si>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</si>
  <si>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</si>
  <si>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</si>
  <si>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</si>
  <si>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</si>
  <si>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</si>
  <si>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</si>
  <si>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</si>
  <si>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</si>
  <si>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</si>
  <si>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</si>
  <si>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</si>
  <si>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</si>
  <si>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</si>
  <si>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</si>
  <si>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</si>
  <si>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</si>
  <si>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</si>
  <si>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</si>
  <si>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</si>
  <si>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</si>
  <si>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</si>
  <si>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</si>
  <si>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</si>
  <si>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</si>
  <si>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</si>
  <si>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</si>
  <si>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</si>
  <si>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</si>
  <si>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</si>
  <si>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</si>
  <si>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</si>
  <si>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</si>
  <si>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</si>
  <si>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</si>
  <si>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</si>
  <si>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</si>
  <si>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</si>
  <si>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</si>
  <si>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</si>
  <si>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</si>
  <si>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</si>
  <si>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</si>
  <si>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</si>
  <si>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</si>
  <si>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</si>
  <si>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</si>
  <si>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</si>
  <si>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</si>
  <si>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</si>
  <si>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 xml:space="preserve">Плата за размещение твердых коммунальных отходов
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</si>
  <si>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</si>
  <si>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</si>
  <si>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</si>
  <si>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</si>
  <si>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</si>
  <si>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</si>
  <si>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</si>
  <si>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</si>
  <si>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</si>
  <si>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</si>
  <si>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</si>
  <si>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</si>
  <si>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</si>
  <si>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</si>
  <si>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</si>
  <si>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</si>
  <si>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</si>
  <si>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</si>
  <si>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</si>
  <si>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</si>
  <si>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</si>
  <si>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</si>
  <si>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</si>
  <si>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</si>
  <si>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</si>
  <si>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</si>
  <si>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</si>
  <si>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</si>
  <si>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</si>
  <si>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</si>
  <si>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</si>
  <si>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</si>
  <si>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</si>
  <si>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</si>
  <si>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</si>
  <si>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</si>
  <si>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</si>
  <si>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</si>
  <si>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</si>
  <si>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</si>
  <si>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</si>
  <si>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</si>
  <si>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</si>
  <si>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</si>
  <si>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</si>
  <si>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</si>
  <si>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</si>
  <si>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</si>
  <si>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</si>
  <si>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</si>
  <si>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</si>
  <si>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</si>
  <si>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</si>
  <si>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</si>
  <si>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</si>
  <si>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</si>
  <si>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</si>
  <si>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</si>
  <si>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</si>
  <si>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</si>
  <si>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</si>
  <si>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</si>
  <si>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</si>
  <si>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</si>
  <si>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</si>
  <si>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</si>
  <si>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</si>
  <si>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</si>
  <si>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</si>
  <si>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</si>
  <si>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</si>
  <si>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</si>
  <si>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</si>
  <si>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</si>
  <si>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</si>
  <si>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 xml:space="preserve"> 000 1 17 05000 00 0000 180</t>
  </si>
  <si>
    <t>Прочие неналоговые доходы</t>
  </si>
  <si>
    <t xml:space="preserve"> 000 1 17 05050 05 0000 180</t>
  </si>
  <si>
    <t>Прочие неналоговые доходы бюджетов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</si>
  <si>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</si>
  <si>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</si>
  <si>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</si>
  <si>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</si>
  <si>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</si>
  <si>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</si>
  <si>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</si>
  <si>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</si>
  <si>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000 2 02 15001 05 0000 150</t>
  </si>
  <si>
    <t>Дотации бюджетам муниципальных районов на выравнивание бюджетной обеспеченности</t>
  </si>
  <si>
    <t>000 2 02 15002 00 0000 150</t>
  </si>
  <si>
    <t>Дотации бюджетам на поддержку мер по обеспечению сбалансированности бюджетов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</si>
  <si>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</si>
  <si>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</si>
  <si>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</si>
  <si>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</si>
  <si>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000 2 02 25097 00 0000150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</si>
  <si>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</si>
  <si>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</si>
  <si>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</si>
  <si>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000 2 02 25497 00 0000150</t>
  </si>
  <si>
    <t xml:space="preserve">Субсидии бюджетам на реализацию мероприятий по обеспечению жильем молодых семей
</t>
  </si>
  <si>
    <t>000 2 02 25497 05 0000150</t>
  </si>
  <si>
    <t xml:space="preserve">Субсидии бюджетам муниципальных районов на реализацию мероприятий по обеспечению жильем молодых семей
</t>
  </si>
  <si>
    <t>000 2 02 25520 05 0000 150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</si>
  <si>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</si>
  <si>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
</t>
  </si>
  <si>
    <t>* субсидии бюджетам муниципальных районов и городских округов Ивановской области на реализацию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</si>
  <si>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</si>
  <si>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</si>
  <si>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</si>
  <si>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</si>
  <si>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</si>
  <si>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</si>
  <si>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</si>
  <si>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</si>
  <si>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</si>
  <si>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</si>
  <si>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* субсидии бюджетам муниципальных районов и городских округов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</si>
  <si>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</si>
  <si>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* 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</si>
  <si>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*субсидии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</si>
  <si>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*субсидии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</si>
  <si>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*субсидии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</si>
  <si>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* субсидии бюджетам муниципальных муниципальных образований Ивановской области  на разработку проектно-сметной документации объектов социальной и инженерной инфраструктуры населенных пунктов, расположенных в сельской местности</t>
  </si>
  <si>
    <t>*субсидии бюджетам муниципальных образований наИвановской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</si>
  <si>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</si>
  <si>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</si>
  <si>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</si>
  <si>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</si>
  <si>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</si>
  <si>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</si>
  <si>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</si>
  <si>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</si>
  <si>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</si>
  <si>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субвенций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</si>
  <si>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</si>
  <si>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* субвенции бюджетам муниципальных районов и городских округов на осуществление 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</si>
  <si>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</si>
  <si>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</si>
  <si>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</si>
  <si>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</si>
  <si>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</si>
  <si>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</si>
  <si>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</si>
  <si>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</si>
  <si>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</si>
  <si>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000 2 02 39999 00 0000 150</t>
  </si>
  <si>
    <t>Прочие субвенции</t>
  </si>
  <si>
    <t>000 2 02 39999 05 0000 150</t>
  </si>
  <si>
    <t>Прочие субвенции бюджетам муниципальных районов</t>
  </si>
  <si>
    <t>* 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</si>
  <si>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</si>
  <si>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000   2 02 40000 00 0000 150</t>
  </si>
  <si>
    <t>Иные межбюджетные трансферты</t>
  </si>
  <si>
    <t>000   2 02 40014 00 0000 150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</si>
  <si>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</si>
  <si>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</si>
  <si>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</si>
  <si>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</si>
  <si>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</si>
  <si>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</si>
  <si>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</si>
  <si>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</si>
  <si>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2. Расходы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</si>
  <si>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</si>
  <si>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</si>
  <si>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</si>
  <si>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</si>
  <si>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</si>
  <si>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</si>
  <si>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</si>
  <si>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</si>
  <si>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</si>
  <si>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</si>
  <si>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</si>
  <si>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</si>
  <si>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</si>
  <si>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</si>
  <si>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</si>
  <si>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</si>
  <si>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</si>
  <si>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</si>
  <si>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</si>
  <si>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</si>
  <si>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</si>
  <si>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</si>
  <si>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</si>
  <si>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</si>
  <si>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</si>
  <si>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</si>
  <si>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</si>
  <si>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</si>
  <si>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</si>
  <si>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</si>
  <si>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</si>
  <si>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</si>
  <si>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</si>
  <si>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</si>
  <si>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</si>
  <si>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</si>
  <si>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</si>
  <si>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</si>
  <si>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</si>
  <si>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</si>
  <si>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</si>
  <si>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</si>
  <si>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</si>
  <si>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</si>
  <si>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</si>
  <si>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</si>
  <si>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</si>
  <si>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</si>
  <si>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</si>
  <si>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</si>
  <si>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</si>
  <si>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</si>
  <si>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</si>
  <si>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</si>
  <si>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</si>
  <si>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</si>
  <si>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</si>
  <si>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</si>
  <si>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</si>
  <si>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</si>
  <si>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</si>
  <si>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</si>
  <si>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</si>
  <si>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</si>
  <si>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</si>
  <si>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Результат исполнения бюджета (дефицит / профицит)</t>
  </si>
  <si>
    <t>по состоянию на 01.01.2020 г.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</si>
  <si>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</si>
  <si>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</si>
  <si>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</si>
  <si>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000 2 02 20077 05 0000 150</t>
  </si>
  <si>
    <t>* 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</si>
  <si>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t>000   2 02 45550 05 0000 150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</si>
  <si>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</si>
  <si>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111   2 02 45550 05 0000 150</t>
  </si>
  <si>
    <t>000 1 09 01000 00 0000 110</t>
  </si>
  <si>
    <t>000 1 09 01030 05 0000 110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</si>
  <si>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</si>
  <si>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муниципального района</t>
  </si>
  <si>
    <t>000 1 09 07000 00 0000 110</t>
  </si>
  <si>
    <t>Прочие налоги и сборы (по отмененным местным налогам и сборам)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</si>
  <si>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</si>
  <si>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</si>
  <si>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</si>
  <si>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мобилизуемый на территориях муниципального района</t>
  </si>
  <si>
    <t>000 1 14 06313 13 0000 430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</si>
</sst>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_-* #,##0.00&quot;р.&quot;_-;\-* #,##0.00&quot;р.&quot;_-;_-* \-??&quot;р.&quot;_-;_-@_-"/>
    <numFmt numFmtId="166" formatCode="#,##0.0"/>
    <numFmt numFmtId="167" formatCode="0.0"/>
  </numFmts>
  <fonts count="68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>
      <alignment horizontal="center"/>
      <protection/>
    </xf>
    <xf numFmtId="4" fontId="3" fillId="0" borderId="1">
      <alignment horizontal="right"/>
      <protection/>
    </xf>
    <xf numFmtId="4" fontId="3" fillId="0" borderId="1">
      <alignment horizontal="right"/>
      <protection/>
    </xf>
    <xf numFmtId="4" fontId="3" fillId="0" borderId="1">
      <alignment horizontal="right"/>
      <protection/>
    </xf>
    <xf numFmtId="4" fontId="3" fillId="0" borderId="1">
      <alignment horizontal="right"/>
      <protection/>
    </xf>
    <xf numFmtId="49" fontId="3" fillId="0" borderId="2">
      <alignment horizontal="center" wrapText="1"/>
      <protection/>
    </xf>
    <xf numFmtId="4" fontId="3" fillId="0" borderId="2">
      <alignment horizontal="right"/>
      <protection/>
    </xf>
    <xf numFmtId="4" fontId="3" fillId="0" borderId="2">
      <alignment horizontal="right"/>
      <protection/>
    </xf>
    <xf numFmtId="4" fontId="3" fillId="0" borderId="2">
      <alignment horizontal="right"/>
      <protection/>
    </xf>
    <xf numFmtId="4" fontId="3" fillId="0" borderId="2">
      <alignment horizontal="right"/>
      <protection/>
    </xf>
    <xf numFmtId="49" fontId="3" fillId="0" borderId="3">
      <alignment horizontal="center" wrapText="1"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49" fontId="3" fillId="0" borderId="1">
      <alignment horizontal="center"/>
      <protection/>
    </xf>
    <xf numFmtId="0" fontId="3" fillId="0" borderId="4">
      <alignment horizontal="left" wrapText="1"/>
      <protection/>
    </xf>
    <xf numFmtId="0" fontId="3" fillId="0" borderId="4">
      <alignment horizontal="left" wrapText="1"/>
      <protection/>
    </xf>
    <xf numFmtId="0" fontId="3" fillId="0" borderId="4">
      <alignment horizontal="left" wrapText="1"/>
      <protection/>
    </xf>
    <xf numFmtId="0" fontId="3" fillId="0" borderId="4">
      <alignment horizontal="left" wrapText="1"/>
      <protection/>
    </xf>
    <xf numFmtId="49" fontId="3" fillId="0" borderId="5">
      <alignment/>
      <protection/>
    </xf>
    <xf numFmtId="0" fontId="3" fillId="0" borderId="6">
      <alignment horizontal="left" wrapText="1" indent="1"/>
      <protection/>
    </xf>
    <xf numFmtId="0" fontId="3" fillId="0" borderId="6">
      <alignment horizontal="left" wrapText="1" indent="1"/>
      <protection/>
    </xf>
    <xf numFmtId="0" fontId="3" fillId="0" borderId="6">
      <alignment horizontal="left" wrapText="1" indent="1"/>
      <protection/>
    </xf>
    <xf numFmtId="0" fontId="3" fillId="0" borderId="6">
      <alignment horizontal="left" wrapText="1" indent="1"/>
      <protection/>
    </xf>
    <xf numFmtId="4" fontId="3" fillId="0" borderId="1">
      <alignment horizontal="right"/>
      <protection/>
    </xf>
    <xf numFmtId="0" fontId="4" fillId="0" borderId="7">
      <alignment horizontal="left" wrapText="1"/>
      <protection/>
    </xf>
    <xf numFmtId="0" fontId="4" fillId="0" borderId="7">
      <alignment horizontal="left" wrapText="1"/>
      <protection/>
    </xf>
    <xf numFmtId="0" fontId="4" fillId="0" borderId="7">
      <alignment horizontal="left" wrapText="1"/>
      <protection/>
    </xf>
    <xf numFmtId="0" fontId="4" fillId="0" borderId="7">
      <alignment horizontal="left" wrapText="1"/>
      <protection/>
    </xf>
    <xf numFmtId="4" fontId="3" fillId="0" borderId="2">
      <alignment horizontal="right"/>
      <protection/>
    </xf>
    <xf numFmtId="0" fontId="3" fillId="20" borderId="0">
      <alignment/>
      <protection/>
    </xf>
    <xf numFmtId="0" fontId="3" fillId="20" borderId="0">
      <alignment/>
      <protection/>
    </xf>
    <xf numFmtId="0" fontId="3" fillId="20" borderId="0">
      <alignment/>
      <protection/>
    </xf>
    <xf numFmtId="0" fontId="3" fillId="20" borderId="0">
      <alignment/>
      <protection/>
    </xf>
    <xf numFmtId="49" fontId="3" fillId="0" borderId="0">
      <alignment horizontal="right"/>
      <protection/>
    </xf>
    <xf numFmtId="0" fontId="3" fillId="0" borderId="5">
      <alignment/>
      <protection/>
    </xf>
    <xf numFmtId="0" fontId="3" fillId="0" borderId="5">
      <alignment/>
      <protection/>
    </xf>
    <xf numFmtId="0" fontId="3" fillId="0" borderId="5">
      <alignment/>
      <protection/>
    </xf>
    <xf numFmtId="0" fontId="3" fillId="0" borderId="5">
      <alignment/>
      <protection/>
    </xf>
    <xf numFmtId="4" fontId="3" fillId="0" borderId="8">
      <alignment horizontal="right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49" fontId="3" fillId="0" borderId="7">
      <alignment horizontal="center"/>
      <protection/>
    </xf>
    <xf numFmtId="0" fontId="2" fillId="0" borderId="5">
      <alignment/>
      <protection/>
    </xf>
    <xf numFmtId="0" fontId="2" fillId="0" borderId="5">
      <alignment/>
      <protection/>
    </xf>
    <xf numFmtId="0" fontId="2" fillId="0" borderId="5">
      <alignment/>
      <protection/>
    </xf>
    <xf numFmtId="0" fontId="2" fillId="0" borderId="5">
      <alignment/>
      <protection/>
    </xf>
    <xf numFmtId="4" fontId="3" fillId="0" borderId="9">
      <alignment horizontal="right"/>
      <protection/>
    </xf>
    <xf numFmtId="4" fontId="3" fillId="0" borderId="8">
      <alignment horizontal="right"/>
      <protection/>
    </xf>
    <xf numFmtId="4" fontId="3" fillId="0" borderId="8">
      <alignment horizontal="right"/>
      <protection/>
    </xf>
    <xf numFmtId="4" fontId="3" fillId="0" borderId="8">
      <alignment horizontal="right"/>
      <protection/>
    </xf>
    <xf numFmtId="4" fontId="3" fillId="0" borderId="8">
      <alignment horizontal="right"/>
      <protection/>
    </xf>
    <xf numFmtId="0" fontId="3" fillId="0" borderId="10">
      <alignment horizontal="left" wrapText="1"/>
      <protection/>
    </xf>
    <xf numFmtId="49" fontId="3" fillId="0" borderId="7">
      <alignment horizontal="center"/>
      <protection/>
    </xf>
    <xf numFmtId="49" fontId="3" fillId="0" borderId="7">
      <alignment horizontal="center"/>
      <protection/>
    </xf>
    <xf numFmtId="49" fontId="3" fillId="0" borderId="7">
      <alignment horizontal="center"/>
      <protection/>
    </xf>
    <xf numFmtId="49" fontId="3" fillId="0" borderId="7">
      <alignment horizontal="center"/>
      <protection/>
    </xf>
    <xf numFmtId="0" fontId="4" fillId="0" borderId="11">
      <alignment horizontal="left" wrapText="1"/>
      <protection/>
    </xf>
    <xf numFmtId="4" fontId="3" fillId="0" borderId="9">
      <alignment horizontal="right"/>
      <protection/>
    </xf>
    <xf numFmtId="4" fontId="3" fillId="0" borderId="9">
      <alignment horizontal="right"/>
      <protection/>
    </xf>
    <xf numFmtId="4" fontId="3" fillId="0" borderId="9">
      <alignment horizontal="right"/>
      <protection/>
    </xf>
    <xf numFmtId="4" fontId="3" fillId="0" borderId="9">
      <alignment horizontal="right"/>
      <protection/>
    </xf>
    <xf numFmtId="0" fontId="3" fillId="0" borderId="12">
      <alignment horizontal="left" wrapText="1" inden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2" fillId="0" borderId="13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3" fillId="0" borderId="5">
      <alignment/>
      <protection/>
    </xf>
    <xf numFmtId="0" fontId="3" fillId="0" borderId="14">
      <alignment horizontal="left" wrapText="1"/>
      <protection/>
    </xf>
    <xf numFmtId="0" fontId="3" fillId="0" borderId="14">
      <alignment horizontal="left" wrapText="1"/>
      <protection/>
    </xf>
    <xf numFmtId="0" fontId="3" fillId="0" borderId="14">
      <alignment horizontal="left" wrapText="1"/>
      <protection/>
    </xf>
    <xf numFmtId="0" fontId="3" fillId="0" borderId="14">
      <alignment horizontal="left" wrapText="1"/>
      <protection/>
    </xf>
    <xf numFmtId="0" fontId="2" fillId="0" borderId="5">
      <alignment/>
      <protection/>
    </xf>
    <xf numFmtId="0" fontId="3" fillId="0" borderId="15">
      <alignment horizontal="left" wrapText="1" indent="1"/>
      <protection/>
    </xf>
    <xf numFmtId="0" fontId="3" fillId="0" borderId="15">
      <alignment horizontal="left" wrapText="1" indent="1"/>
      <protection/>
    </xf>
    <xf numFmtId="0" fontId="3" fillId="0" borderId="15">
      <alignment horizontal="left" wrapText="1" indent="1"/>
      <protection/>
    </xf>
    <xf numFmtId="0" fontId="3" fillId="0" borderId="15">
      <alignment horizontal="left" wrapText="1" indent="1"/>
      <protection/>
    </xf>
    <xf numFmtId="0" fontId="4" fillId="0" borderId="0">
      <alignment horizontal="center"/>
      <protection/>
    </xf>
    <xf numFmtId="0" fontId="3" fillId="0" borderId="14">
      <alignment horizontal="left" wrapText="1" indent="2"/>
      <protection/>
    </xf>
    <xf numFmtId="0" fontId="3" fillId="0" borderId="14">
      <alignment horizontal="left" wrapText="1" indent="2"/>
      <protection/>
    </xf>
    <xf numFmtId="0" fontId="3" fillId="0" borderId="14">
      <alignment horizontal="left" wrapText="1" indent="2"/>
      <protection/>
    </xf>
    <xf numFmtId="0" fontId="3" fillId="0" borderId="14">
      <alignment horizontal="left" wrapText="1" indent="2"/>
      <protection/>
    </xf>
    <xf numFmtId="0" fontId="4" fillId="0" borderId="5">
      <alignment/>
      <protection/>
    </xf>
    <xf numFmtId="0" fontId="3" fillId="0" borderId="4">
      <alignment horizontal="left" wrapText="1" indent="2"/>
      <protection/>
    </xf>
    <xf numFmtId="0" fontId="3" fillId="0" borderId="4">
      <alignment horizontal="left" wrapText="1" indent="2"/>
      <protection/>
    </xf>
    <xf numFmtId="0" fontId="3" fillId="0" borderId="4">
      <alignment horizontal="left" wrapText="1" indent="2"/>
      <protection/>
    </xf>
    <xf numFmtId="0" fontId="3" fillId="0" borderId="4">
      <alignment horizontal="left" wrapText="1" indent="2"/>
      <protection/>
    </xf>
    <xf numFmtId="0" fontId="3" fillId="0" borderId="14">
      <alignment horizontal="left" wrapText="1"/>
      <protection/>
    </xf>
    <xf numFmtId="0" fontId="3" fillId="0" borderId="0">
      <alignment horizontal="center" wrapText="1"/>
      <protection/>
    </xf>
    <xf numFmtId="0" fontId="3" fillId="0" borderId="0">
      <alignment horizontal="center" wrapText="1"/>
      <protection/>
    </xf>
    <xf numFmtId="0" fontId="3" fillId="0" borderId="0">
      <alignment horizontal="center" wrapText="1"/>
      <protection/>
    </xf>
    <xf numFmtId="0" fontId="3" fillId="0" borderId="0">
      <alignment horizontal="center" wrapText="1"/>
      <protection/>
    </xf>
    <xf numFmtId="0" fontId="3" fillId="0" borderId="15">
      <alignment horizontal="left" wrapText="1" indent="1"/>
      <protection/>
    </xf>
    <xf numFmtId="49" fontId="3" fillId="0" borderId="5">
      <alignment horizontal="left"/>
      <protection/>
    </xf>
    <xf numFmtId="49" fontId="3" fillId="0" borderId="5">
      <alignment horizontal="left"/>
      <protection/>
    </xf>
    <xf numFmtId="49" fontId="3" fillId="0" borderId="5">
      <alignment horizontal="left"/>
      <protection/>
    </xf>
    <xf numFmtId="49" fontId="3" fillId="0" borderId="5">
      <alignment horizontal="left"/>
      <protection/>
    </xf>
    <xf numFmtId="0" fontId="3" fillId="0" borderId="14">
      <alignment horizontal="left" wrapText="1" indent="1"/>
      <protection/>
    </xf>
    <xf numFmtId="49" fontId="3" fillId="0" borderId="16">
      <alignment horizontal="center" wrapText="1"/>
      <protection/>
    </xf>
    <xf numFmtId="49" fontId="3" fillId="0" borderId="16">
      <alignment horizontal="center" wrapText="1"/>
      <protection/>
    </xf>
    <xf numFmtId="49" fontId="3" fillId="0" borderId="16">
      <alignment horizontal="center" wrapText="1"/>
      <protection/>
    </xf>
    <xf numFmtId="49" fontId="3" fillId="0" borderId="16">
      <alignment horizontal="center" wrapText="1"/>
      <protection/>
    </xf>
    <xf numFmtId="0" fontId="2" fillId="21" borderId="17">
      <alignment/>
      <protection/>
    </xf>
    <xf numFmtId="49" fontId="3" fillId="0" borderId="16">
      <alignment horizontal="left" wrapText="1"/>
      <protection/>
    </xf>
    <xf numFmtId="49" fontId="3" fillId="0" borderId="16">
      <alignment horizontal="left" wrapText="1"/>
      <protection/>
    </xf>
    <xf numFmtId="49" fontId="3" fillId="0" borderId="16">
      <alignment horizontal="left" wrapText="1"/>
      <protection/>
    </xf>
    <xf numFmtId="49" fontId="3" fillId="0" borderId="16">
      <alignment horizontal="left" wrapText="1"/>
      <protection/>
    </xf>
    <xf numFmtId="0" fontId="3" fillId="0" borderId="4">
      <alignment horizontal="left" wrapText="1" indent="1"/>
      <protection/>
    </xf>
    <xf numFmtId="49" fontId="3" fillId="0" borderId="16">
      <alignment horizontal="center" shrinkToFit="1"/>
      <protection/>
    </xf>
    <xf numFmtId="49" fontId="3" fillId="0" borderId="16">
      <alignment horizontal="center" shrinkToFit="1"/>
      <protection/>
    </xf>
    <xf numFmtId="49" fontId="3" fillId="0" borderId="16">
      <alignment horizontal="center" shrinkToFit="1"/>
      <protection/>
    </xf>
    <xf numFmtId="49" fontId="3" fillId="0" borderId="16">
      <alignment horizontal="center" shrinkToFit="1"/>
      <protection/>
    </xf>
    <xf numFmtId="0" fontId="3" fillId="0" borderId="0">
      <alignment horizontal="center" wrapText="1"/>
      <protection/>
    </xf>
    <xf numFmtId="49" fontId="3" fillId="0" borderId="1">
      <alignment horizontal="center" shrinkToFit="1"/>
      <protection/>
    </xf>
    <xf numFmtId="49" fontId="3" fillId="0" borderId="1">
      <alignment horizontal="center" shrinkToFit="1"/>
      <protection/>
    </xf>
    <xf numFmtId="49" fontId="3" fillId="0" borderId="1">
      <alignment horizontal="center" shrinkToFit="1"/>
      <protection/>
    </xf>
    <xf numFmtId="49" fontId="3" fillId="0" borderId="1">
      <alignment horizontal="center" shrinkToFit="1"/>
      <protection/>
    </xf>
    <xf numFmtId="49" fontId="3" fillId="0" borderId="5">
      <alignment horizontal="left"/>
      <protection/>
    </xf>
    <xf numFmtId="0" fontId="3" fillId="0" borderId="6">
      <alignment horizontal="left" wrapText="1"/>
      <protection/>
    </xf>
    <xf numFmtId="0" fontId="3" fillId="0" borderId="6">
      <alignment horizontal="left" wrapText="1"/>
      <protection/>
    </xf>
    <xf numFmtId="0" fontId="3" fillId="0" borderId="6">
      <alignment horizontal="left" wrapText="1"/>
      <protection/>
    </xf>
    <xf numFmtId="0" fontId="3" fillId="0" borderId="6">
      <alignment horizontal="left" wrapText="1"/>
      <protection/>
    </xf>
    <xf numFmtId="49" fontId="3" fillId="0" borderId="16">
      <alignment horizontal="center" wrapText="1"/>
      <protection/>
    </xf>
    <xf numFmtId="0" fontId="3" fillId="0" borderId="4">
      <alignment horizontal="left" wrapText="1" indent="1"/>
      <protection/>
    </xf>
    <xf numFmtId="0" fontId="3" fillId="0" borderId="4">
      <alignment horizontal="left" wrapText="1" indent="1"/>
      <protection/>
    </xf>
    <xf numFmtId="0" fontId="3" fillId="0" borderId="4">
      <alignment horizontal="left" wrapText="1" indent="1"/>
      <protection/>
    </xf>
    <xf numFmtId="0" fontId="3" fillId="0" borderId="4">
      <alignment horizontal="left" wrapText="1" indent="1"/>
      <protection/>
    </xf>
    <xf numFmtId="49" fontId="3" fillId="0" borderId="16">
      <alignment horizontal="center" shrinkToFit="1"/>
      <protection/>
    </xf>
    <xf numFmtId="0" fontId="3" fillId="0" borderId="6">
      <alignment horizontal="left" wrapText="1" indent="2"/>
      <protection/>
    </xf>
    <xf numFmtId="0" fontId="3" fillId="0" borderId="6">
      <alignment horizontal="left" wrapText="1" indent="2"/>
      <protection/>
    </xf>
    <xf numFmtId="0" fontId="3" fillId="0" borderId="6">
      <alignment horizontal="left" wrapText="1" indent="2"/>
      <protection/>
    </xf>
    <xf numFmtId="0" fontId="3" fillId="0" borderId="6">
      <alignment horizontal="left" wrapText="1" indent="2"/>
      <protection/>
    </xf>
    <xf numFmtId="49" fontId="3" fillId="0" borderId="1">
      <alignment horizontal="center" shrinkToFit="1"/>
      <protection/>
    </xf>
    <xf numFmtId="0" fontId="2" fillId="0" borderId="18">
      <alignment/>
      <protection/>
    </xf>
    <xf numFmtId="0" fontId="2" fillId="0" borderId="18">
      <alignment/>
      <protection/>
    </xf>
    <xf numFmtId="0" fontId="2" fillId="0" borderId="18">
      <alignment/>
      <protection/>
    </xf>
    <xf numFmtId="0" fontId="2" fillId="0" borderId="18">
      <alignment/>
      <protection/>
    </xf>
    <xf numFmtId="0" fontId="3" fillId="0" borderId="19">
      <alignment horizontal="left" wrapText="1"/>
      <protection/>
    </xf>
    <xf numFmtId="0" fontId="2" fillId="0" borderId="13">
      <alignment/>
      <protection/>
    </xf>
    <xf numFmtId="0" fontId="2" fillId="0" borderId="13">
      <alignment/>
      <protection/>
    </xf>
    <xf numFmtId="0" fontId="2" fillId="0" borderId="13">
      <alignment/>
      <protection/>
    </xf>
    <xf numFmtId="0" fontId="2" fillId="0" borderId="13">
      <alignment/>
      <protection/>
    </xf>
    <xf numFmtId="0" fontId="3" fillId="0" borderId="10">
      <alignment horizontal="left" wrapText="1" indent="1"/>
      <protection/>
    </xf>
    <xf numFmtId="49" fontId="3" fillId="0" borderId="8">
      <alignment horizontal="center"/>
      <protection/>
    </xf>
    <xf numFmtId="49" fontId="3" fillId="0" borderId="8">
      <alignment horizontal="center"/>
      <protection/>
    </xf>
    <xf numFmtId="49" fontId="3" fillId="0" borderId="8">
      <alignment horizontal="center"/>
      <protection/>
    </xf>
    <xf numFmtId="49" fontId="3" fillId="0" borderId="8">
      <alignment horizontal="center"/>
      <protection/>
    </xf>
    <xf numFmtId="0" fontId="3" fillId="0" borderId="19">
      <alignment horizontal="left" wrapText="1" indent="1"/>
      <protection/>
    </xf>
    <xf numFmtId="0" fontId="4" fillId="0" borderId="20">
      <alignment horizontal="center" vertical="center" textRotation="90" wrapText="1"/>
      <protection/>
    </xf>
    <xf numFmtId="0" fontId="4" fillId="0" borderId="20">
      <alignment horizontal="center" vertical="center" textRotation="90" wrapText="1"/>
      <protection/>
    </xf>
    <xf numFmtId="0" fontId="4" fillId="0" borderId="20">
      <alignment horizontal="center" vertical="center" textRotation="90" wrapText="1"/>
      <protection/>
    </xf>
    <xf numFmtId="0" fontId="4" fillId="0" borderId="20">
      <alignment horizontal="center" vertical="center" textRotation="90" wrapText="1"/>
      <protection/>
    </xf>
    <xf numFmtId="0" fontId="3" fillId="0" borderId="10">
      <alignment horizontal="left" wrapText="1" indent="1"/>
      <protection/>
    </xf>
    <xf numFmtId="0" fontId="4" fillId="0" borderId="13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2" fillId="0" borderId="21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22">
      <alignment/>
      <protection/>
    </xf>
    <xf numFmtId="0" fontId="4" fillId="0" borderId="0">
      <alignment horizontal="center" vertical="center" textRotation="90" wrapText="1"/>
      <protection/>
    </xf>
    <xf numFmtId="0" fontId="4" fillId="0" borderId="0">
      <alignment horizontal="center" vertical="center" textRotation="90" wrapText="1"/>
      <protection/>
    </xf>
    <xf numFmtId="0" fontId="4" fillId="0" borderId="0">
      <alignment horizontal="center" vertical="center" textRotation="90" wrapText="1"/>
      <protection/>
    </xf>
    <xf numFmtId="0" fontId="4" fillId="0" borderId="0">
      <alignment horizontal="center" vertical="center" textRotation="90" wrapText="1"/>
      <protection/>
    </xf>
    <xf numFmtId="0" fontId="4" fillId="0" borderId="20">
      <alignment horizontal="center" vertical="center" textRotation="90" wrapText="1"/>
      <protection/>
    </xf>
    <xf numFmtId="0" fontId="4" fillId="0" borderId="23">
      <alignment horizontal="center" vertical="center" textRotation="90" wrapText="1"/>
      <protection/>
    </xf>
    <xf numFmtId="0" fontId="4" fillId="0" borderId="23">
      <alignment horizontal="center" vertical="center" textRotation="90" wrapText="1"/>
      <protection/>
    </xf>
    <xf numFmtId="0" fontId="4" fillId="0" borderId="23">
      <alignment horizontal="center" vertical="center" textRotation="90" wrapText="1"/>
      <protection/>
    </xf>
    <xf numFmtId="0" fontId="4" fillId="0" borderId="23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0">
      <alignment horizontal="center" vertical="center" textRotation="90"/>
      <protection/>
    </xf>
    <xf numFmtId="0" fontId="4" fillId="0" borderId="0">
      <alignment horizontal="center" vertical="center" textRotation="90"/>
      <protection/>
    </xf>
    <xf numFmtId="0" fontId="4" fillId="0" borderId="0">
      <alignment horizontal="center" vertical="center" textRotation="90"/>
      <protection/>
    </xf>
    <xf numFmtId="0" fontId="3" fillId="0" borderId="0">
      <alignment vertical="center"/>
      <protection/>
    </xf>
    <xf numFmtId="0" fontId="4" fillId="0" borderId="23">
      <alignment horizontal="center" vertical="center" textRotation="90"/>
      <protection/>
    </xf>
    <xf numFmtId="0" fontId="4" fillId="0" borderId="23">
      <alignment horizontal="center" vertical="center" textRotation="90"/>
      <protection/>
    </xf>
    <xf numFmtId="0" fontId="4" fillId="0" borderId="23">
      <alignment horizontal="center" vertical="center" textRotation="90"/>
      <protection/>
    </xf>
    <xf numFmtId="0" fontId="4" fillId="0" borderId="23">
      <alignment horizontal="center" vertical="center" textRotation="90"/>
      <protection/>
    </xf>
    <xf numFmtId="0" fontId="4" fillId="0" borderId="5">
      <alignment horizontal="center" vertical="center" textRotation="90" wrapText="1"/>
      <protection/>
    </xf>
    <xf numFmtId="0" fontId="4" fillId="0" borderId="24">
      <alignment horizontal="center" vertical="center" textRotation="90"/>
      <protection/>
    </xf>
    <xf numFmtId="0" fontId="4" fillId="0" borderId="24">
      <alignment horizontal="center" vertical="center" textRotation="90"/>
      <protection/>
    </xf>
    <xf numFmtId="0" fontId="4" fillId="0" borderId="24">
      <alignment horizontal="center" vertical="center" textRotation="90"/>
      <protection/>
    </xf>
    <xf numFmtId="0" fontId="4" fillId="0" borderId="24">
      <alignment horizontal="center" vertical="center" textRotation="90"/>
      <protection/>
    </xf>
    <xf numFmtId="0" fontId="4" fillId="0" borderId="13">
      <alignment horizontal="center" vertical="center" textRotation="90"/>
      <protection/>
    </xf>
    <xf numFmtId="0" fontId="5" fillId="0" borderId="5">
      <alignment wrapText="1"/>
      <protection/>
    </xf>
    <xf numFmtId="0" fontId="5" fillId="0" borderId="5">
      <alignment wrapText="1"/>
      <protection/>
    </xf>
    <xf numFmtId="0" fontId="5" fillId="0" borderId="5">
      <alignment wrapText="1"/>
      <protection/>
    </xf>
    <xf numFmtId="0" fontId="5" fillId="0" borderId="5">
      <alignment wrapText="1"/>
      <protection/>
    </xf>
    <xf numFmtId="0" fontId="4" fillId="0" borderId="5">
      <alignment horizontal="center" vertical="center" textRotation="90"/>
      <protection/>
    </xf>
    <xf numFmtId="0" fontId="5" fillId="0" borderId="24">
      <alignment wrapText="1"/>
      <protection/>
    </xf>
    <xf numFmtId="0" fontId="5" fillId="0" borderId="24">
      <alignment wrapText="1"/>
      <protection/>
    </xf>
    <xf numFmtId="0" fontId="5" fillId="0" borderId="24">
      <alignment wrapText="1"/>
      <protection/>
    </xf>
    <xf numFmtId="0" fontId="5" fillId="0" borderId="24">
      <alignment wrapText="1"/>
      <protection/>
    </xf>
    <xf numFmtId="0" fontId="4" fillId="0" borderId="20">
      <alignment horizontal="center" vertical="center" textRotation="90"/>
      <protection/>
    </xf>
    <xf numFmtId="0" fontId="5" fillId="0" borderId="13">
      <alignment wrapText="1"/>
      <protection/>
    </xf>
    <xf numFmtId="0" fontId="5" fillId="0" borderId="13">
      <alignment wrapText="1"/>
      <protection/>
    </xf>
    <xf numFmtId="0" fontId="5" fillId="0" borderId="13">
      <alignment wrapText="1"/>
      <protection/>
    </xf>
    <xf numFmtId="0" fontId="5" fillId="0" borderId="13">
      <alignment wrapText="1"/>
      <protection/>
    </xf>
    <xf numFmtId="0" fontId="4" fillId="0" borderId="24">
      <alignment horizontal="center" vertical="center" textRotation="90"/>
      <protection/>
    </xf>
    <xf numFmtId="0" fontId="3" fillId="0" borderId="24">
      <alignment horizontal="center" vertical="top" wrapText="1"/>
      <protection/>
    </xf>
    <xf numFmtId="0" fontId="3" fillId="0" borderId="24">
      <alignment horizontal="center" vertical="top" wrapText="1"/>
      <protection/>
    </xf>
    <xf numFmtId="0" fontId="3" fillId="0" borderId="24">
      <alignment horizontal="center" vertical="top" wrapText="1"/>
      <protection/>
    </xf>
    <xf numFmtId="0" fontId="3" fillId="0" borderId="24">
      <alignment horizontal="center" vertical="top" wrapText="1"/>
      <protection/>
    </xf>
    <xf numFmtId="0" fontId="5" fillId="0" borderId="5">
      <alignment wrapText="1"/>
      <protection/>
    </xf>
    <xf numFmtId="0" fontId="4" fillId="0" borderId="25">
      <alignment/>
      <protection/>
    </xf>
    <xf numFmtId="0" fontId="4" fillId="0" borderId="25">
      <alignment/>
      <protection/>
    </xf>
    <xf numFmtId="0" fontId="4" fillId="0" borderId="25">
      <alignment/>
      <protection/>
    </xf>
    <xf numFmtId="0" fontId="4" fillId="0" borderId="25">
      <alignment/>
      <protection/>
    </xf>
    <xf numFmtId="0" fontId="5" fillId="0" borderId="24">
      <alignment wrapText="1"/>
      <protection/>
    </xf>
    <xf numFmtId="49" fontId="6" fillId="0" borderId="26">
      <alignment horizontal="left" vertical="center" wrapText="1"/>
      <protection/>
    </xf>
    <xf numFmtId="49" fontId="6" fillId="0" borderId="26">
      <alignment horizontal="left" vertical="center" wrapText="1"/>
      <protection/>
    </xf>
    <xf numFmtId="49" fontId="6" fillId="0" borderId="26">
      <alignment horizontal="left" vertical="center" wrapText="1"/>
      <protection/>
    </xf>
    <xf numFmtId="49" fontId="6" fillId="0" borderId="26">
      <alignment horizontal="left" vertical="center" wrapText="1"/>
      <protection/>
    </xf>
    <xf numFmtId="0" fontId="5" fillId="0" borderId="13">
      <alignment wrapText="1"/>
      <protection/>
    </xf>
    <xf numFmtId="49" fontId="3" fillId="0" borderId="6">
      <alignment horizontal="left" vertical="center" wrapText="1" indent="2"/>
      <protection/>
    </xf>
    <xf numFmtId="49" fontId="3" fillId="0" borderId="6">
      <alignment horizontal="left" vertical="center" wrapText="1" indent="2"/>
      <protection/>
    </xf>
    <xf numFmtId="49" fontId="3" fillId="0" borderId="6">
      <alignment horizontal="left" vertical="center" wrapText="1" indent="2"/>
      <protection/>
    </xf>
    <xf numFmtId="49" fontId="3" fillId="0" borderId="6">
      <alignment horizontal="left" vertical="center" wrapText="1" indent="2"/>
      <protection/>
    </xf>
    <xf numFmtId="0" fontId="3" fillId="0" borderId="24">
      <alignment horizontal="center" vertical="top" wrapText="1"/>
      <protection/>
    </xf>
    <xf numFmtId="49" fontId="3" fillId="0" borderId="4">
      <alignment horizontal="left" vertical="center" wrapText="1" indent="3"/>
      <protection/>
    </xf>
    <xf numFmtId="49" fontId="3" fillId="0" borderId="4">
      <alignment horizontal="left" vertical="center" wrapText="1" indent="3"/>
      <protection/>
    </xf>
    <xf numFmtId="49" fontId="3" fillId="0" borderId="4">
      <alignment horizontal="left" vertical="center" wrapText="1" indent="3"/>
      <protection/>
    </xf>
    <xf numFmtId="49" fontId="3" fillId="0" borderId="4">
      <alignment horizontal="left" vertical="center" wrapText="1" indent="3"/>
      <protection/>
    </xf>
    <xf numFmtId="0" fontId="4" fillId="0" borderId="25">
      <alignment/>
      <protection/>
    </xf>
    <xf numFmtId="49" fontId="3" fillId="0" borderId="26">
      <alignment horizontal="left" vertical="center" wrapText="1" indent="3"/>
      <protection/>
    </xf>
    <xf numFmtId="49" fontId="3" fillId="0" borderId="26">
      <alignment horizontal="left" vertical="center" wrapText="1" indent="3"/>
      <protection/>
    </xf>
    <xf numFmtId="49" fontId="3" fillId="0" borderId="26">
      <alignment horizontal="left" vertical="center" wrapText="1" indent="3"/>
      <protection/>
    </xf>
    <xf numFmtId="49" fontId="3" fillId="0" borderId="26">
      <alignment horizontal="left" vertical="center" wrapText="1" indent="3"/>
      <protection/>
    </xf>
    <xf numFmtId="49" fontId="6" fillId="0" borderId="26">
      <alignment horizontal="left" vertical="center" wrapText="1"/>
      <protection/>
    </xf>
    <xf numFmtId="49" fontId="3" fillId="0" borderId="27">
      <alignment horizontal="left" vertical="center" wrapText="1" indent="3"/>
      <protection/>
    </xf>
    <xf numFmtId="49" fontId="3" fillId="0" borderId="27">
      <alignment horizontal="left" vertical="center" wrapText="1" indent="3"/>
      <protection/>
    </xf>
    <xf numFmtId="49" fontId="3" fillId="0" borderId="27">
      <alignment horizontal="left" vertical="center" wrapText="1" indent="3"/>
      <protection/>
    </xf>
    <xf numFmtId="49" fontId="3" fillId="0" borderId="27">
      <alignment horizontal="left" vertical="center" wrapText="1" indent="3"/>
      <protection/>
    </xf>
    <xf numFmtId="49" fontId="3" fillId="0" borderId="6">
      <alignment horizontal="left" vertical="center" wrapText="1" indent="1"/>
      <protection/>
    </xf>
    <xf numFmtId="0" fontId="6" fillId="0" borderId="25">
      <alignment horizontal="left" vertical="center" wrapText="1"/>
      <protection/>
    </xf>
    <xf numFmtId="0" fontId="6" fillId="0" borderId="25">
      <alignment horizontal="left" vertical="center" wrapText="1"/>
      <protection/>
    </xf>
    <xf numFmtId="0" fontId="6" fillId="0" borderId="25">
      <alignment horizontal="left" vertical="center" wrapText="1"/>
      <protection/>
    </xf>
    <xf numFmtId="0" fontId="6" fillId="0" borderId="25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13">
      <alignment horizontal="left" vertical="center" wrapText="1" indent="3"/>
      <protection/>
    </xf>
    <xf numFmtId="49" fontId="3" fillId="0" borderId="13">
      <alignment horizontal="left" vertical="center" wrapText="1" indent="3"/>
      <protection/>
    </xf>
    <xf numFmtId="49" fontId="3" fillId="0" borderId="13">
      <alignment horizontal="left" vertical="center" wrapText="1" indent="3"/>
      <protection/>
    </xf>
    <xf numFmtId="49" fontId="3" fillId="0" borderId="13">
      <alignment horizontal="left" vertical="center" wrapText="1" indent="3"/>
      <protection/>
    </xf>
    <xf numFmtId="49" fontId="3" fillId="0" borderId="26">
      <alignment horizontal="left" vertical="center" wrapText="1" indent="2"/>
      <protection/>
    </xf>
    <xf numFmtId="49" fontId="3" fillId="0" borderId="0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27">
      <alignment horizontal="left" vertical="center" wrapText="1" indent="2"/>
      <protection/>
    </xf>
    <xf numFmtId="49" fontId="3" fillId="0" borderId="5">
      <alignment horizontal="left" vertical="center" wrapText="1" indent="3"/>
      <protection/>
    </xf>
    <xf numFmtId="49" fontId="3" fillId="0" borderId="5">
      <alignment horizontal="left" vertical="center" wrapText="1" indent="3"/>
      <protection/>
    </xf>
    <xf numFmtId="49" fontId="3" fillId="0" borderId="5">
      <alignment horizontal="left" vertical="center" wrapText="1" indent="3"/>
      <protection/>
    </xf>
    <xf numFmtId="49" fontId="3" fillId="0" borderId="5">
      <alignment horizontal="left" vertical="center" wrapText="1" indent="3"/>
      <protection/>
    </xf>
    <xf numFmtId="0" fontId="6" fillId="0" borderId="25">
      <alignment horizontal="left" vertical="center" wrapText="1"/>
      <protection/>
    </xf>
    <xf numFmtId="49" fontId="6" fillId="0" borderId="25">
      <alignment horizontal="left" vertical="center" wrapText="1"/>
      <protection/>
    </xf>
    <xf numFmtId="49" fontId="6" fillId="0" borderId="25">
      <alignment horizontal="left" vertical="center" wrapText="1"/>
      <protection/>
    </xf>
    <xf numFmtId="49" fontId="6" fillId="0" borderId="25">
      <alignment horizontal="left" vertical="center" wrapText="1"/>
      <protection/>
    </xf>
    <xf numFmtId="49" fontId="6" fillId="0" borderId="25">
      <alignment horizontal="left" vertical="center" wrapText="1"/>
      <protection/>
    </xf>
    <xf numFmtId="49" fontId="3" fillId="0" borderId="13">
      <alignment horizontal="left" vertical="center" wrapText="1" indent="2"/>
      <protection/>
    </xf>
    <xf numFmtId="0" fontId="3" fillId="0" borderId="26">
      <alignment horizontal="left" vertical="center" wrapText="1"/>
      <protection/>
    </xf>
    <xf numFmtId="0" fontId="3" fillId="0" borderId="26">
      <alignment horizontal="left" vertical="center" wrapText="1"/>
      <protection/>
    </xf>
    <xf numFmtId="0" fontId="3" fillId="0" borderId="26">
      <alignment horizontal="left" vertical="center" wrapText="1"/>
      <protection/>
    </xf>
    <xf numFmtId="0" fontId="3" fillId="0" borderId="26">
      <alignment horizontal="left" vertical="center" wrapText="1"/>
      <protection/>
    </xf>
    <xf numFmtId="49" fontId="3" fillId="0" borderId="0">
      <alignment horizontal="left" vertical="center" wrapText="1" indent="2"/>
      <protection/>
    </xf>
    <xf numFmtId="0" fontId="3" fillId="0" borderId="27">
      <alignment horizontal="left" vertical="center" wrapText="1"/>
      <protection/>
    </xf>
    <xf numFmtId="0" fontId="3" fillId="0" borderId="27">
      <alignment horizontal="left" vertical="center" wrapText="1"/>
      <protection/>
    </xf>
    <xf numFmtId="0" fontId="3" fillId="0" borderId="27">
      <alignment horizontal="left" vertical="center" wrapText="1"/>
      <protection/>
    </xf>
    <xf numFmtId="0" fontId="3" fillId="0" borderId="27">
      <alignment horizontal="left" vertical="center" wrapText="1"/>
      <protection/>
    </xf>
    <xf numFmtId="49" fontId="3" fillId="0" borderId="5">
      <alignment horizontal="left" vertical="center" wrapText="1" indent="2"/>
      <protection/>
    </xf>
    <xf numFmtId="49" fontId="6" fillId="0" borderId="28">
      <alignment horizontal="left" vertical="center" wrapText="1"/>
      <protection/>
    </xf>
    <xf numFmtId="49" fontId="6" fillId="0" borderId="28">
      <alignment horizontal="left" vertical="center" wrapText="1"/>
      <protection/>
    </xf>
    <xf numFmtId="49" fontId="6" fillId="0" borderId="28">
      <alignment horizontal="left" vertical="center" wrapText="1"/>
      <protection/>
    </xf>
    <xf numFmtId="49" fontId="6" fillId="0" borderId="28">
      <alignment horizontal="left" vertical="center" wrapText="1"/>
      <protection/>
    </xf>
    <xf numFmtId="49" fontId="6" fillId="0" borderId="25">
      <alignment horizontal="left" vertical="center" wrapText="1"/>
      <protection/>
    </xf>
    <xf numFmtId="49" fontId="3" fillId="0" borderId="29">
      <alignment horizontal="left" vertical="center" wrapText="1"/>
      <protection/>
    </xf>
    <xf numFmtId="49" fontId="3" fillId="0" borderId="29">
      <alignment horizontal="left" vertical="center" wrapText="1"/>
      <protection/>
    </xf>
    <xf numFmtId="49" fontId="3" fillId="0" borderId="29">
      <alignment horizontal="left" vertical="center" wrapText="1"/>
      <protection/>
    </xf>
    <xf numFmtId="49" fontId="3" fillId="0" borderId="29">
      <alignment horizontal="left" vertical="center" wrapText="1"/>
      <protection/>
    </xf>
    <xf numFmtId="0" fontId="3" fillId="0" borderId="26">
      <alignment horizontal="left" vertical="center" wrapText="1"/>
      <protection/>
    </xf>
    <xf numFmtId="49" fontId="3" fillId="0" borderId="30">
      <alignment horizontal="left" vertical="center" wrapText="1"/>
      <protection/>
    </xf>
    <xf numFmtId="49" fontId="3" fillId="0" borderId="30">
      <alignment horizontal="left" vertical="center" wrapText="1"/>
      <protection/>
    </xf>
    <xf numFmtId="49" fontId="3" fillId="0" borderId="30">
      <alignment horizontal="left" vertical="center" wrapText="1"/>
      <protection/>
    </xf>
    <xf numFmtId="49" fontId="3" fillId="0" borderId="30">
      <alignment horizontal="left" vertical="center" wrapText="1"/>
      <protection/>
    </xf>
    <xf numFmtId="0" fontId="3" fillId="0" borderId="27">
      <alignment horizontal="left" vertical="center" wrapText="1"/>
      <protection/>
    </xf>
    <xf numFmtId="49" fontId="4" fillId="0" borderId="31">
      <alignment horizontal="center"/>
      <protection/>
    </xf>
    <xf numFmtId="49" fontId="4" fillId="0" borderId="31">
      <alignment horizontal="center"/>
      <protection/>
    </xf>
    <xf numFmtId="49" fontId="4" fillId="0" borderId="31">
      <alignment horizontal="center"/>
      <protection/>
    </xf>
    <xf numFmtId="49" fontId="4" fillId="0" borderId="31">
      <alignment horizontal="center"/>
      <protection/>
    </xf>
    <xf numFmtId="49" fontId="3" fillId="0" borderId="26">
      <alignment horizontal="left" vertical="center" wrapText="1"/>
      <protection/>
    </xf>
    <xf numFmtId="49" fontId="4" fillId="0" borderId="32">
      <alignment horizontal="center" vertical="center" wrapText="1"/>
      <protection/>
    </xf>
    <xf numFmtId="49" fontId="4" fillId="0" borderId="32">
      <alignment horizontal="center" vertical="center" wrapText="1"/>
      <protection/>
    </xf>
    <xf numFmtId="49" fontId="4" fillId="0" borderId="32">
      <alignment horizontal="center" vertical="center" wrapText="1"/>
      <protection/>
    </xf>
    <xf numFmtId="49" fontId="4" fillId="0" borderId="32">
      <alignment horizontal="center" vertical="center" wrapText="1"/>
      <protection/>
    </xf>
    <xf numFmtId="49" fontId="3" fillId="0" borderId="27">
      <alignment horizontal="left" vertical="center" wrapText="1"/>
      <protection/>
    </xf>
    <xf numFmtId="49" fontId="3" fillId="0" borderId="33">
      <alignment horizontal="center" vertical="center" wrapText="1"/>
      <protection/>
    </xf>
    <xf numFmtId="49" fontId="3" fillId="0" borderId="33">
      <alignment horizontal="center" vertical="center" wrapText="1"/>
      <protection/>
    </xf>
    <xf numFmtId="49" fontId="3" fillId="0" borderId="33">
      <alignment horizontal="center" vertical="center" wrapText="1"/>
      <protection/>
    </xf>
    <xf numFmtId="49" fontId="3" fillId="0" borderId="33">
      <alignment horizontal="center" vertical="center" wrapText="1"/>
      <protection/>
    </xf>
    <xf numFmtId="49" fontId="4" fillId="0" borderId="31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49" fontId="4" fillId="0" borderId="32">
      <alignment horizontal="center" vertical="center" wrapText="1"/>
      <protection/>
    </xf>
    <xf numFmtId="49" fontId="3" fillId="0" borderId="32">
      <alignment horizontal="center" vertical="center" wrapText="1"/>
      <protection/>
    </xf>
    <xf numFmtId="49" fontId="3" fillId="0" borderId="32">
      <alignment horizontal="center" vertical="center" wrapText="1"/>
      <protection/>
    </xf>
    <xf numFmtId="49" fontId="3" fillId="0" borderId="32">
      <alignment horizontal="center" vertical="center" wrapText="1"/>
      <protection/>
    </xf>
    <xf numFmtId="49" fontId="3" fillId="0" borderId="32">
      <alignment horizontal="center" vertical="center" wrapText="1"/>
      <protection/>
    </xf>
    <xf numFmtId="49" fontId="3" fillId="0" borderId="33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32">
      <alignment horizontal="center" vertical="center" wrapText="1"/>
      <protection/>
    </xf>
    <xf numFmtId="49" fontId="3" fillId="0" borderId="5">
      <alignment horizontal="center" vertical="center" wrapText="1"/>
      <protection/>
    </xf>
    <xf numFmtId="49" fontId="3" fillId="0" borderId="5">
      <alignment horizontal="center" vertical="center" wrapText="1"/>
      <protection/>
    </xf>
    <xf numFmtId="49" fontId="3" fillId="0" borderId="5">
      <alignment horizontal="center" vertical="center" wrapText="1"/>
      <protection/>
    </xf>
    <xf numFmtId="49" fontId="3" fillId="0" borderId="5">
      <alignment horizontal="center" vertical="center" wrapText="1"/>
      <protection/>
    </xf>
    <xf numFmtId="49" fontId="3" fillId="0" borderId="34">
      <alignment horizontal="center" vertical="center" wrapText="1"/>
      <protection/>
    </xf>
    <xf numFmtId="49" fontId="4" fillId="0" borderId="31">
      <alignment horizontal="center" vertical="center" wrapText="1"/>
      <protection/>
    </xf>
    <xf numFmtId="49" fontId="4" fillId="0" borderId="31">
      <alignment horizontal="center" vertical="center" wrapText="1"/>
      <protection/>
    </xf>
    <xf numFmtId="49" fontId="4" fillId="0" borderId="31">
      <alignment horizontal="center" vertical="center" wrapText="1"/>
      <protection/>
    </xf>
    <xf numFmtId="49" fontId="4" fillId="0" borderId="31">
      <alignment horizontal="center" vertical="center" wrapText="1"/>
      <protection/>
    </xf>
    <xf numFmtId="49" fontId="3" fillId="0" borderId="35">
      <alignment horizontal="center" vertical="center" wrapText="1"/>
      <protection/>
    </xf>
    <xf numFmtId="49" fontId="3" fillId="0" borderId="34">
      <alignment horizontal="center" vertical="center" wrapText="1"/>
      <protection/>
    </xf>
    <xf numFmtId="49" fontId="3" fillId="0" borderId="34">
      <alignment horizontal="center" vertical="center" wrapText="1"/>
      <protection/>
    </xf>
    <xf numFmtId="49" fontId="3" fillId="0" borderId="34">
      <alignment horizontal="center" vertical="center" wrapText="1"/>
      <protection/>
    </xf>
    <xf numFmtId="49" fontId="3" fillId="0" borderId="34">
      <alignment horizontal="center" vertical="center" wrapText="1"/>
      <protection/>
    </xf>
    <xf numFmtId="49" fontId="3" fillId="0" borderId="0">
      <alignment horizontal="center" vertical="center" wrapText="1"/>
      <protection/>
    </xf>
    <xf numFmtId="0" fontId="2" fillId="0" borderId="35">
      <alignment/>
      <protection/>
    </xf>
    <xf numFmtId="0" fontId="2" fillId="0" borderId="35">
      <alignment/>
      <protection/>
    </xf>
    <xf numFmtId="0" fontId="2" fillId="0" borderId="35">
      <alignment/>
      <protection/>
    </xf>
    <xf numFmtId="0" fontId="2" fillId="0" borderId="35">
      <alignment/>
      <protection/>
    </xf>
    <xf numFmtId="49" fontId="3" fillId="0" borderId="5">
      <alignment horizontal="center" vertical="center" wrapText="1"/>
      <protection/>
    </xf>
    <xf numFmtId="0" fontId="3" fillId="0" borderId="31">
      <alignment horizontal="center" vertical="center"/>
      <protection/>
    </xf>
    <xf numFmtId="0" fontId="3" fillId="0" borderId="31">
      <alignment horizontal="center" vertical="center"/>
      <protection/>
    </xf>
    <xf numFmtId="0" fontId="3" fillId="0" borderId="31">
      <alignment horizontal="center" vertical="center"/>
      <protection/>
    </xf>
    <xf numFmtId="0" fontId="3" fillId="0" borderId="31">
      <alignment horizontal="center" vertical="center"/>
      <protection/>
    </xf>
    <xf numFmtId="49" fontId="4" fillId="0" borderId="31">
      <alignment horizontal="center" vertical="center" wrapText="1"/>
      <protection/>
    </xf>
    <xf numFmtId="0" fontId="4" fillId="0" borderId="31">
      <alignment horizontal="center" vertical="center"/>
      <protection/>
    </xf>
    <xf numFmtId="0" fontId="3" fillId="0" borderId="33">
      <alignment horizontal="center" vertical="center"/>
      <protection/>
    </xf>
    <xf numFmtId="0" fontId="3" fillId="0" borderId="16">
      <alignment horizontal="center" vertical="center"/>
      <protection/>
    </xf>
    <xf numFmtId="0" fontId="3" fillId="0" borderId="32">
      <alignment horizontal="center" vertical="center"/>
      <protection/>
    </xf>
    <xf numFmtId="0" fontId="4" fillId="0" borderId="32">
      <alignment horizontal="center" vertical="center"/>
      <protection/>
    </xf>
    <xf numFmtId="0" fontId="3" fillId="0" borderId="34">
      <alignment horizontal="center" vertical="center"/>
      <protection/>
    </xf>
    <xf numFmtId="49" fontId="4" fillId="0" borderId="31">
      <alignment horizontal="center" vertical="center"/>
      <protection/>
    </xf>
    <xf numFmtId="49" fontId="3" fillId="0" borderId="33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32">
      <alignment horizontal="center" vertical="center"/>
      <protection/>
    </xf>
    <xf numFmtId="49" fontId="3" fillId="0" borderId="34">
      <alignment horizontal="center" vertical="center"/>
      <protection/>
    </xf>
    <xf numFmtId="49" fontId="3" fillId="0" borderId="5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5">
      <alignment/>
      <protection/>
    </xf>
    <xf numFmtId="0" fontId="3" fillId="0" borderId="24">
      <alignment horizontal="center" vertical="top"/>
      <protection/>
    </xf>
    <xf numFmtId="49" fontId="3" fillId="0" borderId="24">
      <alignment horizontal="center" vertical="top" wrapText="1"/>
      <protection/>
    </xf>
    <xf numFmtId="0" fontId="3" fillId="0" borderId="21">
      <alignment/>
      <protection/>
    </xf>
    <xf numFmtId="4" fontId="3" fillId="0" borderId="36">
      <alignment horizontal="right"/>
      <protection/>
    </xf>
    <xf numFmtId="4" fontId="3" fillId="0" borderId="35">
      <alignment horizontal="right"/>
      <protection/>
    </xf>
    <xf numFmtId="4" fontId="3" fillId="0" borderId="0">
      <alignment horizontal="right" shrinkToFit="1"/>
      <protection/>
    </xf>
    <xf numFmtId="4" fontId="3" fillId="0" borderId="5">
      <alignment horizontal="right"/>
      <protection/>
    </xf>
    <xf numFmtId="0" fontId="3" fillId="0" borderId="13">
      <alignment/>
      <protection/>
    </xf>
    <xf numFmtId="0" fontId="3" fillId="0" borderId="24">
      <alignment horizontal="center" vertical="top" wrapText="1"/>
      <protection/>
    </xf>
    <xf numFmtId="0" fontId="3" fillId="0" borderId="5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1">
      <alignment horizontal="right"/>
      <protection/>
    </xf>
    <xf numFmtId="0" fontId="3" fillId="0" borderId="24">
      <alignment horizontal="center" vertical="top"/>
      <protection/>
    </xf>
    <xf numFmtId="4" fontId="3" fillId="0" borderId="22">
      <alignment horizontal="right"/>
      <protection/>
    </xf>
    <xf numFmtId="4" fontId="3" fillId="0" borderId="37">
      <alignment horizontal="right"/>
      <protection/>
    </xf>
    <xf numFmtId="0" fontId="3" fillId="0" borderId="22">
      <alignment/>
      <protection/>
    </xf>
    <xf numFmtId="0" fontId="7" fillId="0" borderId="38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5">
      <alignment/>
      <protection/>
    </xf>
    <xf numFmtId="0" fontId="2" fillId="21" borderId="5">
      <alignment/>
      <protection/>
    </xf>
    <xf numFmtId="0" fontId="2" fillId="21" borderId="5">
      <alignment/>
      <protection/>
    </xf>
    <xf numFmtId="0" fontId="2" fillId="21" borderId="5">
      <alignment/>
      <protection/>
    </xf>
    <xf numFmtId="0" fontId="2" fillId="21" borderId="5">
      <alignment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0" fontId="2" fillId="21" borderId="39">
      <alignment/>
      <protection/>
    </xf>
    <xf numFmtId="0" fontId="2" fillId="21" borderId="39">
      <alignment/>
      <protection/>
    </xf>
    <xf numFmtId="0" fontId="2" fillId="21" borderId="39">
      <alignment/>
      <protection/>
    </xf>
    <xf numFmtId="0" fontId="2" fillId="21" borderId="39">
      <alignment/>
      <protection/>
    </xf>
    <xf numFmtId="0" fontId="2" fillId="21" borderId="39">
      <alignment/>
      <protection/>
    </xf>
    <xf numFmtId="0" fontId="3" fillId="0" borderId="40">
      <alignment horizontal="left" wrapText="1"/>
      <protection/>
    </xf>
    <xf numFmtId="0" fontId="3" fillId="0" borderId="40">
      <alignment horizontal="left" wrapText="1"/>
      <protection/>
    </xf>
    <xf numFmtId="0" fontId="3" fillId="0" borderId="40">
      <alignment horizontal="left" wrapText="1"/>
      <protection/>
    </xf>
    <xf numFmtId="0" fontId="3" fillId="0" borderId="40">
      <alignment horizontal="left" wrapText="1"/>
      <protection/>
    </xf>
    <xf numFmtId="0" fontId="3" fillId="0" borderId="40">
      <alignment horizontal="left" wrapText="1"/>
      <protection/>
    </xf>
    <xf numFmtId="0" fontId="3" fillId="0" borderId="14">
      <alignment horizontal="left" wrapText="1" indent="1"/>
      <protection/>
    </xf>
    <xf numFmtId="0" fontId="9" fillId="0" borderId="25">
      <alignment horizontal="left" wrapText="1" indent="2"/>
      <protection/>
    </xf>
    <xf numFmtId="0" fontId="3" fillId="0" borderId="14">
      <alignment horizontal="left" wrapText="1" indent="1"/>
      <protection/>
    </xf>
    <xf numFmtId="0" fontId="3" fillId="0" borderId="14">
      <alignment horizontal="left" wrapText="1" indent="1"/>
      <protection/>
    </xf>
    <xf numFmtId="0" fontId="3" fillId="0" borderId="14">
      <alignment horizontal="left" wrapText="1" indent="1"/>
      <protection/>
    </xf>
    <xf numFmtId="0" fontId="3" fillId="0" borderId="7">
      <alignment horizontal="left" wrapText="1" indent="1"/>
      <protection/>
    </xf>
    <xf numFmtId="0" fontId="3" fillId="0" borderId="25">
      <alignment horizontal="left" wrapText="1" indent="2"/>
      <protection/>
    </xf>
    <xf numFmtId="0" fontId="3" fillId="0" borderId="25">
      <alignment horizontal="left" wrapText="1" indent="2"/>
      <protection/>
    </xf>
    <xf numFmtId="0" fontId="3" fillId="0" borderId="25">
      <alignment horizontal="left" wrapText="1" indent="2"/>
      <protection/>
    </xf>
    <xf numFmtId="0" fontId="3" fillId="0" borderId="25">
      <alignment horizontal="left" wrapText="1" indent="2"/>
      <protection/>
    </xf>
    <xf numFmtId="0" fontId="2" fillId="21" borderId="13">
      <alignment/>
      <protection/>
    </xf>
    <xf numFmtId="0" fontId="2" fillId="21" borderId="17">
      <alignment/>
      <protection/>
    </xf>
    <xf numFmtId="0" fontId="2" fillId="21" borderId="17">
      <alignment/>
      <protection/>
    </xf>
    <xf numFmtId="0" fontId="2" fillId="21" borderId="17">
      <alignment/>
      <protection/>
    </xf>
    <xf numFmtId="0" fontId="2" fillId="21" borderId="17">
      <alignment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1" fillId="0" borderId="0">
      <alignment horizontal="center" vertical="top"/>
      <protection/>
    </xf>
    <xf numFmtId="0" fontId="11" fillId="0" borderId="0">
      <alignment horizontal="center" vertical="top"/>
      <protection/>
    </xf>
    <xf numFmtId="0" fontId="11" fillId="0" borderId="0">
      <alignment horizontal="center" vertical="top"/>
      <protection/>
    </xf>
    <xf numFmtId="0" fontId="11" fillId="0" borderId="0">
      <alignment horizontal="center" vertical="top"/>
      <protection/>
    </xf>
    <xf numFmtId="0" fontId="11" fillId="0" borderId="0">
      <alignment horizontal="center" vertical="top"/>
      <protection/>
    </xf>
    <xf numFmtId="0" fontId="3" fillId="0" borderId="5">
      <alignment wrapText="1"/>
      <protection/>
    </xf>
    <xf numFmtId="0" fontId="3" fillId="0" borderId="5">
      <alignment wrapText="1"/>
      <protection/>
    </xf>
    <xf numFmtId="0" fontId="3" fillId="0" borderId="5">
      <alignment wrapText="1"/>
      <protection/>
    </xf>
    <xf numFmtId="0" fontId="3" fillId="0" borderId="5">
      <alignment wrapText="1"/>
      <protection/>
    </xf>
    <xf numFmtId="0" fontId="3" fillId="0" borderId="5">
      <alignment wrapText="1"/>
      <protection/>
    </xf>
    <xf numFmtId="0" fontId="3" fillId="0" borderId="39">
      <alignment wrapText="1"/>
      <protection/>
    </xf>
    <xf numFmtId="0" fontId="3" fillId="0" borderId="39">
      <alignment wrapText="1"/>
      <protection/>
    </xf>
    <xf numFmtId="0" fontId="3" fillId="0" borderId="39">
      <alignment wrapText="1"/>
      <protection/>
    </xf>
    <xf numFmtId="0" fontId="3" fillId="0" borderId="39">
      <alignment wrapText="1"/>
      <protection/>
    </xf>
    <xf numFmtId="0" fontId="3" fillId="0" borderId="39">
      <alignment wrapText="1"/>
      <protection/>
    </xf>
    <xf numFmtId="0" fontId="3" fillId="0" borderId="13">
      <alignment horizontal="left"/>
      <protection/>
    </xf>
    <xf numFmtId="0" fontId="3" fillId="0" borderId="13">
      <alignment horizontal="left"/>
      <protection/>
    </xf>
    <xf numFmtId="0" fontId="3" fillId="0" borderId="13">
      <alignment horizontal="left"/>
      <protection/>
    </xf>
    <xf numFmtId="0" fontId="3" fillId="0" borderId="13">
      <alignment horizontal="left"/>
      <protection/>
    </xf>
    <xf numFmtId="0" fontId="3" fillId="0" borderId="13">
      <alignment horizontal="left"/>
      <protection/>
    </xf>
    <xf numFmtId="0" fontId="2" fillId="21" borderId="41">
      <alignment/>
      <protection/>
    </xf>
    <xf numFmtId="0" fontId="2" fillId="21" borderId="41">
      <alignment/>
      <protection/>
    </xf>
    <xf numFmtId="0" fontId="2" fillId="21" borderId="41">
      <alignment/>
      <protection/>
    </xf>
    <xf numFmtId="0" fontId="2" fillId="21" borderId="41">
      <alignment/>
      <protection/>
    </xf>
    <xf numFmtId="0" fontId="2" fillId="21" borderId="41">
      <alignment/>
      <protection/>
    </xf>
    <xf numFmtId="49" fontId="3" fillId="0" borderId="31">
      <alignment horizontal="center" wrapText="1"/>
      <protection/>
    </xf>
    <xf numFmtId="49" fontId="3" fillId="0" borderId="31">
      <alignment horizontal="center" wrapText="1"/>
      <protection/>
    </xf>
    <xf numFmtId="49" fontId="3" fillId="0" borderId="31">
      <alignment horizontal="center" wrapText="1"/>
      <protection/>
    </xf>
    <xf numFmtId="49" fontId="3" fillId="0" borderId="31">
      <alignment horizontal="center" wrapText="1"/>
      <protection/>
    </xf>
    <xf numFmtId="49" fontId="3" fillId="0" borderId="31">
      <alignment horizontal="center" wrapText="1"/>
      <protection/>
    </xf>
    <xf numFmtId="49" fontId="3" fillId="0" borderId="33">
      <alignment horizontal="center" wrapText="1"/>
      <protection/>
    </xf>
    <xf numFmtId="49" fontId="3" fillId="0" borderId="33">
      <alignment horizontal="center" wrapText="1"/>
      <protection/>
    </xf>
    <xf numFmtId="49" fontId="3" fillId="0" borderId="33">
      <alignment horizontal="center" wrapText="1"/>
      <protection/>
    </xf>
    <xf numFmtId="49" fontId="3" fillId="0" borderId="33">
      <alignment horizontal="center" wrapText="1"/>
      <protection/>
    </xf>
    <xf numFmtId="49" fontId="3" fillId="0" borderId="33">
      <alignment horizontal="center" wrapText="1"/>
      <protection/>
    </xf>
    <xf numFmtId="49" fontId="3" fillId="0" borderId="32">
      <alignment horizontal="center"/>
      <protection/>
    </xf>
    <xf numFmtId="49" fontId="3" fillId="0" borderId="32">
      <alignment horizontal="center"/>
      <protection/>
    </xf>
    <xf numFmtId="49" fontId="3" fillId="0" borderId="32">
      <alignment horizontal="center"/>
      <protection/>
    </xf>
    <xf numFmtId="49" fontId="3" fillId="0" borderId="32">
      <alignment horizontal="center"/>
      <protection/>
    </xf>
    <xf numFmtId="49" fontId="3" fillId="0" borderId="32">
      <alignment horizontal="center"/>
      <protection/>
    </xf>
    <xf numFmtId="0" fontId="2" fillId="21" borderId="42">
      <alignment/>
      <protection/>
    </xf>
    <xf numFmtId="0" fontId="2" fillId="21" borderId="13">
      <alignment/>
      <protection/>
    </xf>
    <xf numFmtId="0" fontId="2" fillId="21" borderId="13">
      <alignment/>
      <protection/>
    </xf>
    <xf numFmtId="0" fontId="2" fillId="21" borderId="13">
      <alignment/>
      <protection/>
    </xf>
    <xf numFmtId="0" fontId="2" fillId="21" borderId="13">
      <alignment/>
      <protection/>
    </xf>
    <xf numFmtId="0" fontId="3" fillId="0" borderId="35">
      <alignment/>
      <protection/>
    </xf>
    <xf numFmtId="0" fontId="2" fillId="21" borderId="42">
      <alignment/>
      <protection/>
    </xf>
    <xf numFmtId="0" fontId="2" fillId="21" borderId="42">
      <alignment/>
      <protection/>
    </xf>
    <xf numFmtId="0" fontId="2" fillId="21" borderId="42">
      <alignment/>
      <protection/>
    </xf>
    <xf numFmtId="0" fontId="2" fillId="21" borderId="42">
      <alignment/>
      <protection/>
    </xf>
    <xf numFmtId="0" fontId="3" fillId="0" borderId="0">
      <alignment horizontal="center"/>
      <protection/>
    </xf>
    <xf numFmtId="0" fontId="3" fillId="0" borderId="35">
      <alignment/>
      <protection/>
    </xf>
    <xf numFmtId="0" fontId="3" fillId="0" borderId="35">
      <alignment/>
      <protection/>
    </xf>
    <xf numFmtId="0" fontId="3" fillId="0" borderId="35">
      <alignment/>
      <protection/>
    </xf>
    <xf numFmtId="0" fontId="3" fillId="0" borderId="35">
      <alignment/>
      <protection/>
    </xf>
    <xf numFmtId="49" fontId="3" fillId="0" borderId="13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49" fontId="3" fillId="0" borderId="0">
      <alignment/>
      <protection/>
    </xf>
    <xf numFmtId="49" fontId="3" fillId="0" borderId="13">
      <alignment/>
      <protection/>
    </xf>
    <xf numFmtId="49" fontId="3" fillId="0" borderId="13">
      <alignment/>
      <protection/>
    </xf>
    <xf numFmtId="49" fontId="3" fillId="0" borderId="13">
      <alignment/>
      <protection/>
    </xf>
    <xf numFmtId="49" fontId="3" fillId="0" borderId="13">
      <alignment/>
      <protection/>
    </xf>
    <xf numFmtId="49" fontId="3" fillId="0" borderId="2">
      <alignment horizontal="center"/>
      <protection/>
    </xf>
    <xf numFmtId="49" fontId="3" fillId="0" borderId="0">
      <alignment/>
      <protection/>
    </xf>
    <xf numFmtId="49" fontId="3" fillId="0" borderId="0">
      <alignment/>
      <protection/>
    </xf>
    <xf numFmtId="49" fontId="3" fillId="0" borderId="0">
      <alignment/>
      <protection/>
    </xf>
    <xf numFmtId="49" fontId="3" fillId="0" borderId="0">
      <alignment/>
      <protection/>
    </xf>
    <xf numFmtId="49" fontId="3" fillId="0" borderId="21">
      <alignment horizontal="center"/>
      <protection/>
    </xf>
    <xf numFmtId="49" fontId="3" fillId="0" borderId="2">
      <alignment horizontal="center"/>
      <protection/>
    </xf>
    <xf numFmtId="49" fontId="3" fillId="0" borderId="2">
      <alignment horizontal="center"/>
      <protection/>
    </xf>
    <xf numFmtId="49" fontId="3" fillId="0" borderId="2">
      <alignment horizontal="center"/>
      <protection/>
    </xf>
    <xf numFmtId="49" fontId="3" fillId="0" borderId="2">
      <alignment horizontal="center"/>
      <protection/>
    </xf>
    <xf numFmtId="49" fontId="3" fillId="0" borderId="24">
      <alignment horizontal="center"/>
      <protection/>
    </xf>
    <xf numFmtId="49" fontId="3" fillId="0" borderId="21">
      <alignment horizontal="center"/>
      <protection/>
    </xf>
    <xf numFmtId="49" fontId="3" fillId="0" borderId="21">
      <alignment horizontal="center"/>
      <protection/>
    </xf>
    <xf numFmtId="49" fontId="3" fillId="0" borderId="21">
      <alignment horizontal="center"/>
      <protection/>
    </xf>
    <xf numFmtId="49" fontId="3" fillId="0" borderId="21">
      <alignment horizontal="center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/>
      <protection/>
    </xf>
    <xf numFmtId="49" fontId="3" fillId="0" borderId="24">
      <alignment horizontal="center"/>
      <protection/>
    </xf>
    <xf numFmtId="49" fontId="3" fillId="0" borderId="24">
      <alignment horizontal="center"/>
      <protection/>
    </xf>
    <xf numFmtId="49" fontId="3" fillId="0" borderId="24">
      <alignment horizontal="center"/>
      <protection/>
    </xf>
    <xf numFmtId="49" fontId="3" fillId="0" borderId="36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0" fontId="2" fillId="21" borderId="43">
      <alignment/>
      <protection/>
    </xf>
    <xf numFmtId="49" fontId="3" fillId="0" borderId="36">
      <alignment horizontal="center" vertical="center" wrapText="1"/>
      <protection/>
    </xf>
    <xf numFmtId="49" fontId="3" fillId="0" borderId="36">
      <alignment horizontal="center" vertical="center" wrapText="1"/>
      <protection/>
    </xf>
    <xf numFmtId="49" fontId="3" fillId="0" borderId="36">
      <alignment horizontal="center" vertical="center" wrapText="1"/>
      <protection/>
    </xf>
    <xf numFmtId="49" fontId="3" fillId="0" borderId="36">
      <alignment horizontal="center" vertical="center" wrapText="1"/>
      <protection/>
    </xf>
    <xf numFmtId="4" fontId="3" fillId="0" borderId="24">
      <alignment horizontal="right"/>
      <protection/>
    </xf>
    <xf numFmtId="0" fontId="2" fillId="21" borderId="43">
      <alignment/>
      <protection/>
    </xf>
    <xf numFmtId="0" fontId="2" fillId="21" borderId="43">
      <alignment/>
      <protection/>
    </xf>
    <xf numFmtId="0" fontId="2" fillId="21" borderId="43">
      <alignment/>
      <protection/>
    </xf>
    <xf numFmtId="0" fontId="2" fillId="21" borderId="43">
      <alignment/>
      <protection/>
    </xf>
    <xf numFmtId="0" fontId="3" fillId="20" borderId="35">
      <alignment/>
      <protection/>
    </xf>
    <xf numFmtId="4" fontId="3" fillId="0" borderId="24">
      <alignment horizontal="right"/>
      <protection/>
    </xf>
    <xf numFmtId="4" fontId="3" fillId="0" borderId="24">
      <alignment horizontal="right"/>
      <protection/>
    </xf>
    <xf numFmtId="4" fontId="3" fillId="0" borderId="24">
      <alignment horizontal="right"/>
      <protection/>
    </xf>
    <xf numFmtId="4" fontId="3" fillId="0" borderId="24">
      <alignment horizontal="right"/>
      <protection/>
    </xf>
    <xf numFmtId="0" fontId="3" fillId="20" borderId="0">
      <alignment/>
      <protection/>
    </xf>
    <xf numFmtId="0" fontId="3" fillId="20" borderId="35">
      <alignment/>
      <protection/>
    </xf>
    <xf numFmtId="0" fontId="3" fillId="20" borderId="35">
      <alignment/>
      <protection/>
    </xf>
    <xf numFmtId="0" fontId="3" fillId="20" borderId="35">
      <alignment/>
      <protection/>
    </xf>
    <xf numFmtId="0" fontId="3" fillId="20" borderId="35">
      <alignment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2" fillId="0" borderId="23">
      <alignment/>
      <protection/>
    </xf>
    <xf numFmtId="0" fontId="12" fillId="0" borderId="23">
      <alignment/>
      <protection/>
    </xf>
    <xf numFmtId="0" fontId="12" fillId="0" borderId="23">
      <alignment/>
      <protection/>
    </xf>
    <xf numFmtId="0" fontId="12" fillId="0" borderId="23">
      <alignment/>
      <protection/>
    </xf>
    <xf numFmtId="0" fontId="12" fillId="0" borderId="23">
      <alignment/>
      <protection/>
    </xf>
    <xf numFmtId="49" fontId="13" fillId="0" borderId="44">
      <alignment horizontal="right"/>
      <protection/>
    </xf>
    <xf numFmtId="49" fontId="13" fillId="0" borderId="44">
      <alignment horizontal="right"/>
      <protection/>
    </xf>
    <xf numFmtId="49" fontId="13" fillId="0" borderId="44">
      <alignment horizontal="right"/>
      <protection/>
    </xf>
    <xf numFmtId="49" fontId="13" fillId="0" borderId="44">
      <alignment horizontal="right"/>
      <protection/>
    </xf>
    <xf numFmtId="49" fontId="13" fillId="0" borderId="44">
      <alignment horizontal="right"/>
      <protection/>
    </xf>
    <xf numFmtId="0" fontId="3" fillId="0" borderId="44">
      <alignment horizontal="right"/>
      <protection/>
    </xf>
    <xf numFmtId="0" fontId="3" fillId="0" borderId="44">
      <alignment horizontal="right"/>
      <protection/>
    </xf>
    <xf numFmtId="0" fontId="3" fillId="0" borderId="44">
      <alignment horizontal="right"/>
      <protection/>
    </xf>
    <xf numFmtId="0" fontId="3" fillId="0" borderId="44">
      <alignment horizontal="right"/>
      <protection/>
    </xf>
    <xf numFmtId="0" fontId="3" fillId="0" borderId="44">
      <alignment horizontal="right"/>
      <protection/>
    </xf>
    <xf numFmtId="0" fontId="12" fillId="0" borderId="5">
      <alignment/>
      <protection/>
    </xf>
    <xf numFmtId="0" fontId="12" fillId="0" borderId="5">
      <alignment/>
      <protection/>
    </xf>
    <xf numFmtId="0" fontId="12" fillId="0" borderId="5">
      <alignment/>
      <protection/>
    </xf>
    <xf numFmtId="0" fontId="12" fillId="0" borderId="5">
      <alignment/>
      <protection/>
    </xf>
    <xf numFmtId="0" fontId="12" fillId="0" borderId="5">
      <alignment/>
      <protection/>
    </xf>
    <xf numFmtId="0" fontId="3" fillId="0" borderId="36">
      <alignment horizontal="center"/>
      <protection/>
    </xf>
    <xf numFmtId="0" fontId="3" fillId="0" borderId="36">
      <alignment horizontal="center"/>
      <protection/>
    </xf>
    <xf numFmtId="0" fontId="3" fillId="0" borderId="36">
      <alignment horizontal="center"/>
      <protection/>
    </xf>
    <xf numFmtId="0" fontId="3" fillId="0" borderId="36">
      <alignment horizontal="center"/>
      <protection/>
    </xf>
    <xf numFmtId="0" fontId="3" fillId="0" borderId="36">
      <alignment horizontal="center"/>
      <protection/>
    </xf>
    <xf numFmtId="49" fontId="2" fillId="0" borderId="45">
      <alignment horizontal="center"/>
      <protection/>
    </xf>
    <xf numFmtId="49" fontId="2" fillId="0" borderId="45">
      <alignment horizontal="center"/>
      <protection/>
    </xf>
    <xf numFmtId="49" fontId="2" fillId="0" borderId="45">
      <alignment horizontal="center"/>
      <protection/>
    </xf>
    <xf numFmtId="49" fontId="2" fillId="0" borderId="45">
      <alignment horizontal="center"/>
      <protection/>
    </xf>
    <xf numFmtId="49" fontId="2" fillId="0" borderId="45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0" fontId="3" fillId="0" borderId="46">
      <alignment horizontal="center"/>
      <protection/>
    </xf>
    <xf numFmtId="0" fontId="3" fillId="0" borderId="46">
      <alignment horizontal="center"/>
      <protection/>
    </xf>
    <xf numFmtId="0" fontId="3" fillId="0" borderId="46">
      <alignment horizontal="center"/>
      <protection/>
    </xf>
    <xf numFmtId="0" fontId="3" fillId="0" borderId="46">
      <alignment horizontal="center"/>
      <protection/>
    </xf>
    <xf numFmtId="0" fontId="3" fillId="0" borderId="46">
      <alignment horizontal="center"/>
      <protection/>
    </xf>
    <xf numFmtId="49" fontId="3" fillId="0" borderId="12">
      <alignment horizontal="center"/>
      <protection/>
    </xf>
    <xf numFmtId="49" fontId="3" fillId="0" borderId="12">
      <alignment horizontal="center"/>
      <protection/>
    </xf>
    <xf numFmtId="49" fontId="3" fillId="0" borderId="12">
      <alignment horizontal="center"/>
      <protection/>
    </xf>
    <xf numFmtId="49" fontId="3" fillId="0" borderId="12">
      <alignment horizontal="center"/>
      <protection/>
    </xf>
    <xf numFmtId="49" fontId="3" fillId="0" borderId="12">
      <alignment horizontal="center"/>
      <protection/>
    </xf>
    <xf numFmtId="49" fontId="3" fillId="0" borderId="11">
      <alignment horizontal="center"/>
      <protection/>
    </xf>
    <xf numFmtId="49" fontId="3" fillId="0" borderId="11">
      <alignment horizontal="center"/>
      <protection/>
    </xf>
    <xf numFmtId="49" fontId="3" fillId="0" borderId="11">
      <alignment horizontal="center"/>
      <protection/>
    </xf>
    <xf numFmtId="49" fontId="3" fillId="0" borderId="11">
      <alignment horizontal="center"/>
      <protection/>
    </xf>
    <xf numFmtId="49" fontId="3" fillId="0" borderId="11">
      <alignment horizontal="center"/>
      <protection/>
    </xf>
    <xf numFmtId="0" fontId="3" fillId="0" borderId="11">
      <alignment horizontal="center"/>
      <protection/>
    </xf>
    <xf numFmtId="0" fontId="3" fillId="0" borderId="11">
      <alignment horizontal="center"/>
      <protection/>
    </xf>
    <xf numFmtId="0" fontId="3" fillId="0" borderId="11">
      <alignment horizontal="center"/>
      <protection/>
    </xf>
    <xf numFmtId="0" fontId="3" fillId="0" borderId="11">
      <alignment horizontal="center"/>
      <protection/>
    </xf>
    <xf numFmtId="0" fontId="3" fillId="0" borderId="11">
      <alignment horizontal="center"/>
      <protection/>
    </xf>
    <xf numFmtId="49" fontId="3" fillId="0" borderId="47">
      <alignment horizontal="center"/>
      <protection/>
    </xf>
    <xf numFmtId="49" fontId="3" fillId="0" borderId="47">
      <alignment horizontal="center"/>
      <protection/>
    </xf>
    <xf numFmtId="49" fontId="3" fillId="0" borderId="47">
      <alignment horizontal="center"/>
      <protection/>
    </xf>
    <xf numFmtId="49" fontId="3" fillId="0" borderId="47">
      <alignment horizontal="center"/>
      <protection/>
    </xf>
    <xf numFmtId="49" fontId="3" fillId="0" borderId="47">
      <alignment horizontal="center"/>
      <protection/>
    </xf>
    <xf numFmtId="0" fontId="7" fillId="0" borderId="35">
      <alignment/>
      <protection/>
    </xf>
    <xf numFmtId="0" fontId="7" fillId="0" borderId="35">
      <alignment/>
      <protection/>
    </xf>
    <xf numFmtId="0" fontId="7" fillId="0" borderId="35">
      <alignment/>
      <protection/>
    </xf>
    <xf numFmtId="0" fontId="7" fillId="0" borderId="35">
      <alignment/>
      <protection/>
    </xf>
    <xf numFmtId="0" fontId="7" fillId="0" borderId="35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48">
      <alignment/>
      <protection/>
    </xf>
    <xf numFmtId="0" fontId="2" fillId="0" borderId="48">
      <alignment/>
      <protection/>
    </xf>
    <xf numFmtId="0" fontId="2" fillId="0" borderId="48">
      <alignment/>
      <protection/>
    </xf>
    <xf numFmtId="0" fontId="2" fillId="0" borderId="48">
      <alignment/>
      <protection/>
    </xf>
    <xf numFmtId="0" fontId="2" fillId="0" borderId="48">
      <alignment/>
      <protection/>
    </xf>
    <xf numFmtId="0" fontId="2" fillId="0" borderId="38">
      <alignment/>
      <protection/>
    </xf>
    <xf numFmtId="0" fontId="2" fillId="0" borderId="38">
      <alignment/>
      <protection/>
    </xf>
    <xf numFmtId="0" fontId="2" fillId="0" borderId="38">
      <alignment/>
      <protection/>
    </xf>
    <xf numFmtId="0" fontId="2" fillId="0" borderId="38">
      <alignment/>
      <protection/>
    </xf>
    <xf numFmtId="0" fontId="2" fillId="0" borderId="38">
      <alignment/>
      <protection/>
    </xf>
    <xf numFmtId="4" fontId="3" fillId="0" borderId="7">
      <alignment horizontal="right"/>
      <protection/>
    </xf>
    <xf numFmtId="0" fontId="3" fillId="0" borderId="7">
      <alignment horizontal="left" wrapText="1"/>
      <protection/>
    </xf>
    <xf numFmtId="0" fontId="3" fillId="0" borderId="7">
      <alignment horizontal="left" wrapText="1"/>
      <protection/>
    </xf>
    <xf numFmtId="0" fontId="3" fillId="0" borderId="7">
      <alignment horizontal="left" wrapText="1"/>
      <protection/>
    </xf>
    <xf numFmtId="0" fontId="3" fillId="0" borderId="7">
      <alignment horizontal="left" wrapText="1"/>
      <protection/>
    </xf>
    <xf numFmtId="49" fontId="3" fillId="0" borderId="22">
      <alignment horizontal="center"/>
      <protection/>
    </xf>
    <xf numFmtId="49" fontId="3" fillId="0" borderId="22">
      <alignment horizontal="center"/>
      <protection/>
    </xf>
    <xf numFmtId="49" fontId="3" fillId="0" borderId="22">
      <alignment horizontal="center"/>
      <protection/>
    </xf>
    <xf numFmtId="49" fontId="3" fillId="0" borderId="22">
      <alignment horizontal="center"/>
      <protection/>
    </xf>
    <xf numFmtId="49" fontId="3" fillId="0" borderId="22">
      <alignment horizontal="center"/>
      <protection/>
    </xf>
    <xf numFmtId="0" fontId="3" fillId="0" borderId="49">
      <alignment horizontal="left" wrapText="1"/>
      <protection/>
    </xf>
    <xf numFmtId="0" fontId="10" fillId="0" borderId="0">
      <alignment horizontal="left" wrapText="1"/>
      <protection/>
    </xf>
    <xf numFmtId="0" fontId="10" fillId="0" borderId="0">
      <alignment horizontal="left" wrapText="1"/>
      <protection/>
    </xf>
    <xf numFmtId="0" fontId="10" fillId="0" borderId="0">
      <alignment horizontal="left" wrapText="1"/>
      <protection/>
    </xf>
    <xf numFmtId="0" fontId="10" fillId="0" borderId="0">
      <alignment horizontal="left" wrapText="1"/>
      <protection/>
    </xf>
    <xf numFmtId="0" fontId="3" fillId="0" borderId="19">
      <alignment horizontal="left" wrapText="1" indent="1"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0" fontId="3" fillId="0" borderId="11">
      <alignment horizontal="left" wrapText="1" indent="1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2" fillId="21" borderId="50">
      <alignment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0" fontId="3" fillId="20" borderId="17">
      <alignment/>
      <protection/>
    </xf>
    <xf numFmtId="4" fontId="3" fillId="0" borderId="7">
      <alignment horizontal="right"/>
      <protection/>
    </xf>
    <xf numFmtId="4" fontId="3" fillId="0" borderId="7">
      <alignment horizontal="right"/>
      <protection/>
    </xf>
    <xf numFmtId="4" fontId="3" fillId="0" borderId="7">
      <alignment horizontal="right"/>
      <protection/>
    </xf>
    <xf numFmtId="4" fontId="3" fillId="0" borderId="7">
      <alignment horizontal="right"/>
      <protection/>
    </xf>
    <xf numFmtId="0" fontId="10" fillId="0" borderId="0">
      <alignment horizontal="left" wrapText="1"/>
      <protection/>
    </xf>
    <xf numFmtId="0" fontId="3" fillId="0" borderId="0">
      <alignment horizontal="left" wrapText="1"/>
      <protection/>
    </xf>
    <xf numFmtId="0" fontId="3" fillId="0" borderId="0">
      <alignment horizontal="left" wrapText="1"/>
      <protection/>
    </xf>
    <xf numFmtId="0" fontId="3" fillId="0" borderId="0">
      <alignment horizontal="left" wrapText="1"/>
      <protection/>
    </xf>
    <xf numFmtId="0" fontId="3" fillId="0" borderId="0">
      <alignment horizontal="left" wrapText="1"/>
      <protection/>
    </xf>
    <xf numFmtId="49" fontId="2" fillId="0" borderId="0">
      <alignment/>
      <protection/>
    </xf>
    <xf numFmtId="0" fontId="3" fillId="0" borderId="5">
      <alignment horizontal="left"/>
      <protection/>
    </xf>
    <xf numFmtId="0" fontId="3" fillId="0" borderId="5">
      <alignment horizontal="left"/>
      <protection/>
    </xf>
    <xf numFmtId="0" fontId="3" fillId="0" borderId="5">
      <alignment horizontal="left"/>
      <protection/>
    </xf>
    <xf numFmtId="0" fontId="3" fillId="0" borderId="5">
      <alignment horizontal="left"/>
      <protection/>
    </xf>
    <xf numFmtId="0" fontId="3" fillId="0" borderId="0">
      <alignment horizontal="right"/>
      <protection/>
    </xf>
    <xf numFmtId="0" fontId="3" fillId="0" borderId="15">
      <alignment horizontal="left" wrapText="1"/>
      <protection/>
    </xf>
    <xf numFmtId="0" fontId="3" fillId="0" borderId="15">
      <alignment horizontal="left" wrapText="1"/>
      <protection/>
    </xf>
    <xf numFmtId="0" fontId="3" fillId="0" borderId="15">
      <alignment horizontal="left" wrapText="1"/>
      <protection/>
    </xf>
    <xf numFmtId="0" fontId="3" fillId="0" borderId="15">
      <alignment horizontal="left" wrapText="1"/>
      <protection/>
    </xf>
    <xf numFmtId="49" fontId="3" fillId="0" borderId="0">
      <alignment horizontal="right"/>
      <protection/>
    </xf>
    <xf numFmtId="0" fontId="3" fillId="0" borderId="39">
      <alignment/>
      <protection/>
    </xf>
    <xf numFmtId="0" fontId="3" fillId="0" borderId="39">
      <alignment/>
      <protection/>
    </xf>
    <xf numFmtId="0" fontId="3" fillId="0" borderId="39">
      <alignment/>
      <protection/>
    </xf>
    <xf numFmtId="0" fontId="3" fillId="0" borderId="39">
      <alignment/>
      <protection/>
    </xf>
    <xf numFmtId="0" fontId="3" fillId="0" borderId="0">
      <alignment horizontal="left" wrapText="1"/>
      <protection/>
    </xf>
    <xf numFmtId="0" fontId="4" fillId="0" borderId="51">
      <alignment horizontal="left" wrapText="1"/>
      <protection/>
    </xf>
    <xf numFmtId="0" fontId="4" fillId="0" borderId="51">
      <alignment horizontal="left" wrapText="1"/>
      <protection/>
    </xf>
    <xf numFmtId="0" fontId="4" fillId="0" borderId="51">
      <alignment horizontal="left" wrapText="1"/>
      <protection/>
    </xf>
    <xf numFmtId="0" fontId="4" fillId="0" borderId="51">
      <alignment horizontal="left" wrapText="1"/>
      <protection/>
    </xf>
    <xf numFmtId="0" fontId="3" fillId="0" borderId="5">
      <alignment horizontal="left"/>
      <protection/>
    </xf>
    <xf numFmtId="0" fontId="3" fillId="0" borderId="8">
      <alignment horizontal="left" wrapText="1" indent="2"/>
      <protection/>
    </xf>
    <xf numFmtId="0" fontId="3" fillId="0" borderId="8">
      <alignment horizontal="left" wrapText="1" indent="2"/>
      <protection/>
    </xf>
    <xf numFmtId="0" fontId="3" fillId="0" borderId="8">
      <alignment horizontal="left" wrapText="1" indent="2"/>
      <protection/>
    </xf>
    <xf numFmtId="0" fontId="3" fillId="0" borderId="8">
      <alignment horizontal="left" wrapText="1" indent="2"/>
      <protection/>
    </xf>
    <xf numFmtId="0" fontId="3" fillId="0" borderId="15">
      <alignment horizontal="left" wrapText="1"/>
      <protection/>
    </xf>
    <xf numFmtId="49" fontId="3" fillId="0" borderId="0">
      <alignment horizontal="center" wrapText="1"/>
      <protection/>
    </xf>
    <xf numFmtId="49" fontId="3" fillId="0" borderId="0">
      <alignment horizontal="center" wrapText="1"/>
      <protection/>
    </xf>
    <xf numFmtId="49" fontId="3" fillId="0" borderId="0">
      <alignment horizontal="center" wrapText="1"/>
      <protection/>
    </xf>
    <xf numFmtId="49" fontId="3" fillId="0" borderId="0">
      <alignment horizontal="center" wrapText="1"/>
      <protection/>
    </xf>
    <xf numFmtId="0" fontId="3" fillId="0" borderId="39">
      <alignment/>
      <protection/>
    </xf>
    <xf numFmtId="49" fontId="3" fillId="0" borderId="32">
      <alignment horizontal="center" wrapText="1"/>
      <protection/>
    </xf>
    <xf numFmtId="49" fontId="3" fillId="0" borderId="32">
      <alignment horizontal="center" wrapText="1"/>
      <protection/>
    </xf>
    <xf numFmtId="49" fontId="3" fillId="0" borderId="32">
      <alignment horizontal="center" wrapText="1"/>
      <protection/>
    </xf>
    <xf numFmtId="49" fontId="3" fillId="0" borderId="32">
      <alignment horizontal="center" wrapText="1"/>
      <protection/>
    </xf>
    <xf numFmtId="0" fontId="4" fillId="0" borderId="51">
      <alignment horizontal="left" wrapText="1"/>
      <protection/>
    </xf>
    <xf numFmtId="0" fontId="3" fillId="0" borderId="52">
      <alignment/>
      <protection/>
    </xf>
    <xf numFmtId="0" fontId="3" fillId="0" borderId="52">
      <alignment/>
      <protection/>
    </xf>
    <xf numFmtId="0" fontId="3" fillId="0" borderId="52">
      <alignment/>
      <protection/>
    </xf>
    <xf numFmtId="0" fontId="3" fillId="0" borderId="52">
      <alignment/>
      <protection/>
    </xf>
    <xf numFmtId="0" fontId="3" fillId="0" borderId="8">
      <alignment horizontal="left" wrapText="1" indent="1"/>
      <protection/>
    </xf>
    <xf numFmtId="0" fontId="3" fillId="0" borderId="53">
      <alignment horizontal="center" wrapText="1"/>
      <protection/>
    </xf>
    <xf numFmtId="0" fontId="3" fillId="0" borderId="53">
      <alignment horizontal="center" wrapText="1"/>
      <protection/>
    </xf>
    <xf numFmtId="0" fontId="3" fillId="0" borderId="53">
      <alignment horizontal="center" wrapText="1"/>
      <protection/>
    </xf>
    <xf numFmtId="0" fontId="3" fillId="0" borderId="53">
      <alignment horizontal="center" wrapText="1"/>
      <protection/>
    </xf>
    <xf numFmtId="49" fontId="3" fillId="0" borderId="0">
      <alignment horizontal="center" wrapText="1"/>
      <protection/>
    </xf>
    <xf numFmtId="0" fontId="2" fillId="21" borderId="35">
      <alignment/>
      <protection/>
    </xf>
    <xf numFmtId="0" fontId="2" fillId="21" borderId="35">
      <alignment/>
      <protection/>
    </xf>
    <xf numFmtId="0" fontId="2" fillId="21" borderId="35">
      <alignment/>
      <protection/>
    </xf>
    <xf numFmtId="0" fontId="2" fillId="21" borderId="35">
      <alignment/>
      <protection/>
    </xf>
    <xf numFmtId="49" fontId="3" fillId="0" borderId="32">
      <alignment horizontal="center" wrapText="1"/>
      <protection/>
    </xf>
    <xf numFmtId="49" fontId="3" fillId="0" borderId="16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/>
      <protection/>
    </xf>
    <xf numFmtId="0" fontId="3" fillId="0" borderId="52">
      <alignment/>
      <protection/>
    </xf>
    <xf numFmtId="49" fontId="3" fillId="0" borderId="0">
      <alignment horizontal="center"/>
      <protection/>
    </xf>
    <xf numFmtId="49" fontId="3" fillId="0" borderId="0">
      <alignment horizontal="center"/>
      <protection/>
    </xf>
    <xf numFmtId="49" fontId="3" fillId="0" borderId="0">
      <alignment horizontal="center"/>
      <protection/>
    </xf>
    <xf numFmtId="49" fontId="3" fillId="0" borderId="0">
      <alignment horizontal="center"/>
      <protection/>
    </xf>
    <xf numFmtId="0" fontId="3" fillId="0" borderId="53">
      <alignment horizontal="center" wrapText="1"/>
      <protection/>
    </xf>
    <xf numFmtId="49" fontId="3" fillId="0" borderId="1">
      <alignment horizontal="center" wrapText="1"/>
      <protection/>
    </xf>
    <xf numFmtId="49" fontId="3" fillId="0" borderId="1">
      <alignment horizontal="center" wrapText="1"/>
      <protection/>
    </xf>
    <xf numFmtId="49" fontId="3" fillId="0" borderId="1">
      <alignment horizontal="center" wrapText="1"/>
      <protection/>
    </xf>
    <xf numFmtId="49" fontId="3" fillId="0" borderId="1">
      <alignment horizontal="center" wrapText="1"/>
      <protection/>
    </xf>
    <xf numFmtId="0" fontId="2" fillId="21" borderId="35">
      <alignment/>
      <protection/>
    </xf>
    <xf numFmtId="49" fontId="3" fillId="0" borderId="3">
      <alignment horizontal="center" wrapText="1"/>
      <protection/>
    </xf>
    <xf numFmtId="49" fontId="3" fillId="0" borderId="3">
      <alignment horizontal="center" wrapText="1"/>
      <protection/>
    </xf>
    <xf numFmtId="49" fontId="3" fillId="0" borderId="3">
      <alignment horizontal="center" wrapText="1"/>
      <protection/>
    </xf>
    <xf numFmtId="49" fontId="3" fillId="0" borderId="3">
      <alignment horizontal="center" wrapText="1"/>
      <protection/>
    </xf>
    <xf numFmtId="49" fontId="3" fillId="0" borderId="16">
      <alignment horizontal="center"/>
      <protection/>
    </xf>
    <xf numFmtId="49" fontId="3" fillId="0" borderId="1">
      <alignment horizontal="center"/>
      <protection/>
    </xf>
    <xf numFmtId="49" fontId="3" fillId="0" borderId="1">
      <alignment horizontal="center"/>
      <protection/>
    </xf>
    <xf numFmtId="49" fontId="3" fillId="0" borderId="1">
      <alignment horizontal="center"/>
      <protection/>
    </xf>
    <xf numFmtId="49" fontId="3" fillId="0" borderId="1">
      <alignment horizontal="center"/>
      <protection/>
    </xf>
    <xf numFmtId="0" fontId="2" fillId="0" borderId="35">
      <alignment/>
      <protection/>
    </xf>
    <xf numFmtId="49" fontId="3" fillId="0" borderId="5">
      <alignment/>
      <protection/>
    </xf>
    <xf numFmtId="49" fontId="3" fillId="0" borderId="5">
      <alignment/>
      <protection/>
    </xf>
    <xf numFmtId="49" fontId="3" fillId="0" borderId="5">
      <alignment/>
      <protection/>
    </xf>
    <xf numFmtId="49" fontId="3" fillId="0" borderId="5">
      <alignment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54" applyNumberFormat="0" applyAlignment="0" applyProtection="0"/>
    <xf numFmtId="0" fontId="54" fillId="29" borderId="55" applyNumberFormat="0" applyAlignment="0" applyProtection="0"/>
    <xf numFmtId="0" fontId="55" fillId="29" borderId="5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8" fillId="0" borderId="5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9" applyNumberFormat="0" applyFill="0" applyAlignment="0" applyProtection="0"/>
    <xf numFmtId="0" fontId="60" fillId="30" borderId="60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3" borderId="61" applyNumberFormat="0" applyFont="0" applyAlignment="0" applyProtection="0"/>
    <xf numFmtId="9" fontId="0" fillId="0" borderId="0" applyFill="0" applyBorder="0" applyAlignment="0" applyProtection="0"/>
    <xf numFmtId="0" fontId="65" fillId="0" borderId="62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863">
      <alignment/>
      <protection/>
    </xf>
    <xf numFmtId="0" fontId="16" fillId="0" borderId="0" xfId="863" applyFont="1">
      <alignment/>
      <protection/>
    </xf>
    <xf numFmtId="0" fontId="15" fillId="0" borderId="24" xfId="863" applyFont="1" applyBorder="1" applyAlignment="1">
      <alignment horizontal="center" vertical="center" wrapText="1"/>
      <protection/>
    </xf>
    <xf numFmtId="0" fontId="19" fillId="0" borderId="24" xfId="863" applyFont="1" applyBorder="1" applyAlignment="1">
      <alignment horizontal="center"/>
      <protection/>
    </xf>
    <xf numFmtId="0" fontId="19" fillId="0" borderId="24" xfId="863" applyFont="1" applyBorder="1" applyAlignment="1">
      <alignment horizontal="justify"/>
      <protection/>
    </xf>
    <xf numFmtId="4" fontId="19" fillId="0" borderId="24" xfId="863" applyNumberFormat="1" applyFont="1" applyBorder="1" applyAlignment="1">
      <alignment shrinkToFit="1"/>
      <protection/>
    </xf>
    <xf numFmtId="166" fontId="19" fillId="0" borderId="24" xfId="863" applyNumberFormat="1" applyFont="1" applyBorder="1" applyAlignment="1">
      <alignment shrinkToFit="1"/>
      <protection/>
    </xf>
    <xf numFmtId="0" fontId="19" fillId="35" borderId="24" xfId="863" applyFont="1" applyFill="1" applyBorder="1" applyAlignment="1">
      <alignment horizontal="center"/>
      <protection/>
    </xf>
    <xf numFmtId="0" fontId="19" fillId="35" borderId="24" xfId="863" applyFont="1" applyFill="1" applyBorder="1" applyAlignment="1">
      <alignment horizontal="justify"/>
      <protection/>
    </xf>
    <xf numFmtId="4" fontId="19" fillId="35" borderId="24" xfId="863" applyNumberFormat="1" applyFont="1" applyFill="1" applyBorder="1" applyAlignment="1">
      <alignment shrinkToFit="1"/>
      <protection/>
    </xf>
    <xf numFmtId="166" fontId="19" fillId="35" borderId="24" xfId="863" applyNumberFormat="1" applyFont="1" applyFill="1" applyBorder="1" applyAlignment="1">
      <alignment shrinkToFit="1"/>
      <protection/>
    </xf>
    <xf numFmtId="0" fontId="20" fillId="0" borderId="24" xfId="863" applyFont="1" applyBorder="1" applyAlignment="1">
      <alignment horizontal="center"/>
      <protection/>
    </xf>
    <xf numFmtId="0" fontId="20" fillId="0" borderId="24" xfId="863" applyFont="1" applyBorder="1" applyAlignment="1">
      <alignment horizontal="justify" vertical="center" wrapText="1"/>
      <protection/>
    </xf>
    <xf numFmtId="4" fontId="20" fillId="0" borderId="24" xfId="863" applyNumberFormat="1" applyFont="1" applyBorder="1" applyAlignment="1">
      <alignment shrinkToFit="1"/>
      <protection/>
    </xf>
    <xf numFmtId="166" fontId="16" fillId="0" borderId="24" xfId="863" applyNumberFormat="1" applyFont="1" applyBorder="1" applyAlignment="1">
      <alignment shrinkToFit="1"/>
      <protection/>
    </xf>
    <xf numFmtId="49" fontId="21" fillId="0" borderId="24" xfId="864" applyNumberFormat="1" applyFont="1" applyFill="1" applyBorder="1" applyAlignment="1">
      <alignment horizontal="center" shrinkToFit="1"/>
      <protection/>
    </xf>
    <xf numFmtId="0" fontId="21" fillId="0" borderId="24" xfId="864" applyFont="1" applyFill="1" applyBorder="1" applyAlignment="1">
      <alignment horizontal="justify" wrapText="1"/>
      <protection/>
    </xf>
    <xf numFmtId="4" fontId="21" fillId="0" borderId="24" xfId="863" applyNumberFormat="1" applyFont="1" applyBorder="1" applyAlignment="1">
      <alignment shrinkToFit="1"/>
      <protection/>
    </xf>
    <xf numFmtId="166" fontId="21" fillId="0" borderId="24" xfId="863" applyNumberFormat="1" applyFont="1" applyBorder="1" applyAlignment="1">
      <alignment shrinkToFit="1"/>
      <protection/>
    </xf>
    <xf numFmtId="49" fontId="19" fillId="0" borderId="24" xfId="864" applyNumberFormat="1" applyFont="1" applyFill="1" applyBorder="1" applyAlignment="1">
      <alignment horizontal="center" shrinkToFit="1"/>
      <protection/>
    </xf>
    <xf numFmtId="0" fontId="19" fillId="0" borderId="24" xfId="864" applyFont="1" applyFill="1" applyBorder="1" applyAlignment="1">
      <alignment horizontal="justify" wrapText="1"/>
      <protection/>
    </xf>
    <xf numFmtId="4" fontId="19" fillId="0" borderId="24" xfId="864" applyNumberFormat="1" applyFont="1" applyFill="1" applyBorder="1" applyAlignment="1">
      <alignment shrinkToFit="1"/>
      <protection/>
    </xf>
    <xf numFmtId="49" fontId="20" fillId="0" borderId="24" xfId="864" applyNumberFormat="1" applyFont="1" applyFill="1" applyBorder="1" applyAlignment="1">
      <alignment horizontal="center" shrinkToFit="1"/>
      <protection/>
    </xf>
    <xf numFmtId="0" fontId="20" fillId="0" borderId="24" xfId="864" applyFont="1" applyFill="1" applyBorder="1" applyAlignment="1">
      <alignment horizontal="justify" wrapText="1"/>
      <protection/>
    </xf>
    <xf numFmtId="4" fontId="22" fillId="0" borderId="24" xfId="864" applyNumberFormat="1" applyFont="1" applyFill="1" applyBorder="1" applyAlignment="1">
      <alignment shrinkToFit="1"/>
      <protection/>
    </xf>
    <xf numFmtId="166" fontId="22" fillId="0" borderId="24" xfId="863" applyNumberFormat="1" applyFont="1" applyBorder="1" applyAlignment="1">
      <alignment shrinkToFit="1"/>
      <protection/>
    </xf>
    <xf numFmtId="0" fontId="19" fillId="0" borderId="24" xfId="863" applyFont="1" applyBorder="1" applyAlignment="1">
      <alignment horizontal="justify" vertical="center" wrapText="1"/>
      <protection/>
    </xf>
    <xf numFmtId="0" fontId="16" fillId="0" borderId="24" xfId="863" applyFont="1" applyBorder="1" applyAlignment="1">
      <alignment horizontal="center"/>
      <protection/>
    </xf>
    <xf numFmtId="0" fontId="20" fillId="0" borderId="63" xfId="863" applyFont="1" applyBorder="1" applyAlignment="1">
      <alignment horizontal="justify" wrapText="1"/>
      <protection/>
    </xf>
    <xf numFmtId="166" fontId="20" fillId="0" borderId="24" xfId="863" applyNumberFormat="1" applyFont="1" applyBorder="1" applyAlignment="1">
      <alignment shrinkToFit="1"/>
      <protection/>
    </xf>
    <xf numFmtId="0" fontId="21" fillId="0" borderId="63" xfId="864" applyFont="1" applyFill="1" applyBorder="1" applyAlignment="1">
      <alignment horizontal="justify" wrapText="1"/>
      <protection/>
    </xf>
    <xf numFmtId="0" fontId="23" fillId="0" borderId="0" xfId="863" applyFont="1">
      <alignment/>
      <protection/>
    </xf>
    <xf numFmtId="49" fontId="24" fillId="0" borderId="24" xfId="609" applyNumberFormat="1" applyFont="1" applyProtection="1">
      <alignment horizontal="center"/>
      <protection locked="0"/>
    </xf>
    <xf numFmtId="0" fontId="24" fillId="0" borderId="64" xfId="514" applyNumberFormat="1" applyFont="1" applyBorder="1" applyAlignment="1" applyProtection="1">
      <alignment horizontal="justify" wrapText="1"/>
      <protection locked="0"/>
    </xf>
    <xf numFmtId="166" fontId="25" fillId="0" borderId="24" xfId="863" applyNumberFormat="1" applyFont="1" applyBorder="1" applyAlignment="1">
      <alignment shrinkToFit="1"/>
      <protection/>
    </xf>
    <xf numFmtId="0" fontId="21" fillId="0" borderId="24" xfId="863" applyFont="1" applyBorder="1" applyAlignment="1">
      <alignment horizontal="center"/>
      <protection/>
    </xf>
    <xf numFmtId="49" fontId="18" fillId="0" borderId="24" xfId="603" applyNumberFormat="1" applyFont="1" applyProtection="1">
      <alignment horizontal="center"/>
      <protection/>
    </xf>
    <xf numFmtId="0" fontId="18" fillId="0" borderId="24" xfId="513" applyNumberFormat="1" applyFont="1" applyBorder="1" applyAlignment="1" applyProtection="1">
      <alignment wrapText="1"/>
      <protection/>
    </xf>
    <xf numFmtId="49" fontId="26" fillId="0" borderId="24" xfId="603" applyNumberFormat="1" applyFont="1" applyProtection="1">
      <alignment horizontal="center"/>
      <protection/>
    </xf>
    <xf numFmtId="0" fontId="26" fillId="0" borderId="24" xfId="513" applyNumberFormat="1" applyFont="1" applyBorder="1" applyAlignment="1" applyProtection="1">
      <alignment horizontal="justify" wrapText="1"/>
      <protection/>
    </xf>
    <xf numFmtId="0" fontId="20" fillId="0" borderId="24" xfId="863" applyFont="1" applyBorder="1" applyAlignment="1">
      <alignment horizontal="justify" wrapText="1"/>
      <protection/>
    </xf>
    <xf numFmtId="0" fontId="19" fillId="0" borderId="24" xfId="509" applyNumberFormat="1" applyFont="1" applyBorder="1" applyAlignment="1" applyProtection="1">
      <alignment wrapText="1"/>
      <protection/>
    </xf>
    <xf numFmtId="49" fontId="27" fillId="0" borderId="63" xfId="609" applyNumberFormat="1" applyFont="1" applyBorder="1" applyProtection="1">
      <alignment horizontal="center"/>
      <protection locked="0"/>
    </xf>
    <xf numFmtId="0" fontId="27" fillId="0" borderId="24" xfId="514" applyNumberFormat="1" applyFont="1" applyBorder="1" applyAlignment="1" applyProtection="1">
      <alignment horizontal="justify" wrapText="1"/>
      <protection locked="0"/>
    </xf>
    <xf numFmtId="49" fontId="24" fillId="0" borderId="63" xfId="609" applyNumberFormat="1" applyFont="1" applyBorder="1" applyProtection="1">
      <alignment horizontal="center"/>
      <protection locked="0"/>
    </xf>
    <xf numFmtId="0" fontId="24" fillId="0" borderId="24" xfId="514" applyNumberFormat="1" applyFont="1" applyBorder="1" applyAlignment="1" applyProtection="1">
      <alignment horizontal="justify" wrapText="1"/>
      <protection locked="0"/>
    </xf>
    <xf numFmtId="4" fontId="16" fillId="0" borderId="24" xfId="863" applyNumberFormat="1" applyFont="1" applyBorder="1" applyAlignment="1">
      <alignment shrinkToFit="1"/>
      <protection/>
    </xf>
    <xf numFmtId="0" fontId="21" fillId="35" borderId="24" xfId="863" applyFont="1" applyFill="1" applyBorder="1" applyAlignment="1">
      <alignment horizontal="center"/>
      <protection/>
    </xf>
    <xf numFmtId="4" fontId="28" fillId="35" borderId="24" xfId="863" applyNumberFormat="1" applyFont="1" applyFill="1" applyBorder="1" applyAlignment="1">
      <alignment shrinkToFit="1"/>
      <protection/>
    </xf>
    <xf numFmtId="0" fontId="19" fillId="0" borderId="24" xfId="863" applyFont="1" applyBorder="1" applyAlignment="1">
      <alignment horizontal="justify" wrapText="1"/>
      <protection/>
    </xf>
    <xf numFmtId="0" fontId="22" fillId="0" borderId="24" xfId="863" applyFont="1" applyBorder="1" applyAlignment="1">
      <alignment horizontal="center"/>
      <protection/>
    </xf>
    <xf numFmtId="0" fontId="22" fillId="0" borderId="24" xfId="864" applyFont="1" applyFill="1" applyBorder="1" applyAlignment="1">
      <alignment horizontal="justify" wrapText="1"/>
      <protection/>
    </xf>
    <xf numFmtId="4" fontId="22" fillId="0" borderId="24" xfId="863" applyNumberFormat="1" applyFont="1" applyBorder="1" applyAlignment="1">
      <alignment shrinkToFit="1"/>
      <protection/>
    </xf>
    <xf numFmtId="0" fontId="22" fillId="0" borderId="24" xfId="864" applyNumberFormat="1" applyFont="1" applyFill="1" applyBorder="1" applyAlignment="1">
      <alignment horizontal="justify" wrapText="1"/>
      <protection/>
    </xf>
    <xf numFmtId="49" fontId="22" fillId="0" borderId="24" xfId="864" applyNumberFormat="1" applyFont="1" applyFill="1" applyBorder="1" applyAlignment="1">
      <alignment horizontal="center" shrinkToFit="1"/>
      <protection/>
    </xf>
    <xf numFmtId="49" fontId="24" fillId="0" borderId="24" xfId="603" applyNumberFormat="1" applyFont="1" applyBorder="1" applyProtection="1">
      <alignment horizontal="center"/>
      <protection/>
    </xf>
    <xf numFmtId="0" fontId="24" fillId="0" borderId="24" xfId="513" applyNumberFormat="1" applyFont="1" applyBorder="1" applyAlignment="1" applyProtection="1">
      <alignment wrapText="1"/>
      <protection/>
    </xf>
    <xf numFmtId="0" fontId="21" fillId="0" borderId="24" xfId="864" applyFont="1" applyFill="1" applyBorder="1" applyAlignment="1">
      <alignment horizontal="justify" vertical="top" wrapText="1"/>
      <protection/>
    </xf>
    <xf numFmtId="0" fontId="29" fillId="0" borderId="0" xfId="863" applyFont="1">
      <alignment/>
      <protection/>
    </xf>
    <xf numFmtId="0" fontId="21" fillId="0" borderId="24" xfId="864" applyNumberFormat="1" applyFont="1" applyFill="1" applyBorder="1" applyAlignment="1">
      <alignment horizontal="justify" wrapText="1"/>
      <protection/>
    </xf>
    <xf numFmtId="0" fontId="16" fillId="0" borderId="24" xfId="863" applyFont="1" applyBorder="1" applyAlignment="1">
      <alignment horizontal="justify" wrapText="1"/>
      <protection/>
    </xf>
    <xf numFmtId="4" fontId="30" fillId="0" borderId="24" xfId="863" applyNumberFormat="1" applyFont="1" applyBorder="1" applyAlignment="1">
      <alignment shrinkToFit="1"/>
      <protection/>
    </xf>
    <xf numFmtId="49" fontId="27" fillId="0" borderId="24" xfId="603" applyNumberFormat="1" applyFont="1" applyBorder="1" applyProtection="1">
      <alignment horizontal="center"/>
      <protection/>
    </xf>
    <xf numFmtId="0" fontId="27" fillId="0" borderId="24" xfId="513" applyNumberFormat="1" applyFont="1" applyBorder="1" applyAlignment="1" applyProtection="1">
      <alignment horizontal="justify" wrapText="1"/>
      <protection/>
    </xf>
    <xf numFmtId="0" fontId="24" fillId="0" borderId="24" xfId="513" applyNumberFormat="1" applyFont="1" applyBorder="1" applyAlignment="1" applyProtection="1">
      <alignment horizontal="justify" wrapText="1"/>
      <protection/>
    </xf>
    <xf numFmtId="4" fontId="20" fillId="0" borderId="24" xfId="863" applyNumberFormat="1" applyFont="1" applyBorder="1">
      <alignment/>
      <protection/>
    </xf>
    <xf numFmtId="4" fontId="21" fillId="0" borderId="24" xfId="863" applyNumberFormat="1" applyFont="1" applyBorder="1">
      <alignment/>
      <protection/>
    </xf>
    <xf numFmtId="0" fontId="21" fillId="0" borderId="24" xfId="863" applyFont="1" applyBorder="1" applyAlignment="1">
      <alignment horizontal="justify" wrapText="1"/>
      <protection/>
    </xf>
    <xf numFmtId="0" fontId="21" fillId="0" borderId="63" xfId="863" applyFont="1" applyBorder="1" applyAlignment="1">
      <alignment horizontal="center"/>
      <protection/>
    </xf>
    <xf numFmtId="4" fontId="21" fillId="0" borderId="20" xfId="863" applyNumberFormat="1" applyFont="1" applyBorder="1" applyAlignment="1">
      <alignment shrinkToFit="1"/>
      <protection/>
    </xf>
    <xf numFmtId="49" fontId="19" fillId="20" borderId="63" xfId="608" applyNumberFormat="1" applyFont="1" applyFill="1" applyBorder="1" applyAlignment="1" applyProtection="1">
      <alignment horizontal="center"/>
      <protection/>
    </xf>
    <xf numFmtId="0" fontId="19" fillId="20" borderId="24" xfId="513" applyNumberFormat="1" applyFont="1" applyFill="1" applyBorder="1" applyAlignment="1" applyProtection="1">
      <alignment wrapText="1"/>
      <protection/>
    </xf>
    <xf numFmtId="4" fontId="19" fillId="0" borderId="20" xfId="863" applyNumberFormat="1" applyFont="1" applyBorder="1" applyAlignment="1">
      <alignment shrinkToFit="1"/>
      <protection/>
    </xf>
    <xf numFmtId="49" fontId="20" fillId="20" borderId="63" xfId="608" applyNumberFormat="1" applyFont="1" applyFill="1" applyBorder="1" applyAlignment="1" applyProtection="1">
      <alignment horizontal="center"/>
      <protection/>
    </xf>
    <xf numFmtId="0" fontId="20" fillId="20" borderId="24" xfId="513" applyNumberFormat="1" applyFont="1" applyFill="1" applyBorder="1" applyAlignment="1" applyProtection="1">
      <alignment wrapText="1"/>
      <protection/>
    </xf>
    <xf numFmtId="4" fontId="20" fillId="0" borderId="20" xfId="863" applyNumberFormat="1" applyFont="1" applyBorder="1" applyAlignment="1">
      <alignment shrinkToFit="1"/>
      <protection/>
    </xf>
    <xf numFmtId="49" fontId="21" fillId="20" borderId="63" xfId="608" applyNumberFormat="1" applyFont="1" applyFill="1" applyBorder="1" applyAlignment="1" applyProtection="1">
      <alignment horizontal="center"/>
      <protection/>
    </xf>
    <xf numFmtId="0" fontId="21" fillId="20" borderId="24" xfId="513" applyNumberFormat="1" applyFont="1" applyFill="1" applyBorder="1" applyAlignment="1" applyProtection="1">
      <alignment wrapText="1"/>
      <protection/>
    </xf>
    <xf numFmtId="0" fontId="19" fillId="35" borderId="24" xfId="864" applyFont="1" applyFill="1" applyBorder="1" applyAlignment="1">
      <alignment horizontal="center"/>
      <protection/>
    </xf>
    <xf numFmtId="0" fontId="19" fillId="35" borderId="24" xfId="864" applyFont="1" applyFill="1" applyBorder="1" applyAlignment="1">
      <alignment horizontal="justify" vertical="center" wrapText="1"/>
      <protection/>
    </xf>
    <xf numFmtId="0" fontId="19" fillId="0" borderId="24" xfId="864" applyFont="1" applyBorder="1" applyAlignment="1">
      <alignment horizontal="center"/>
      <protection/>
    </xf>
    <xf numFmtId="0" fontId="19" fillId="0" borderId="24" xfId="864" applyFont="1" applyBorder="1" applyAlignment="1">
      <alignment horizontal="justify" vertical="center" wrapText="1"/>
      <protection/>
    </xf>
    <xf numFmtId="0" fontId="31" fillId="0" borderId="24" xfId="864" applyFont="1" applyBorder="1" applyAlignment="1">
      <alignment horizontal="center"/>
      <protection/>
    </xf>
    <xf numFmtId="0" fontId="16" fillId="0" borderId="24" xfId="864" applyFont="1" applyBorder="1" applyAlignment="1">
      <alignment horizontal="justify" vertical="center" wrapText="1"/>
      <protection/>
    </xf>
    <xf numFmtId="0" fontId="20" fillId="0" borderId="24" xfId="864" applyFont="1" applyBorder="1" applyAlignment="1">
      <alignment horizontal="center"/>
      <protection/>
    </xf>
    <xf numFmtId="0" fontId="20" fillId="0" borderId="24" xfId="864" applyFont="1" applyBorder="1" applyAlignment="1">
      <alignment horizontal="justify" wrapText="1"/>
      <protection/>
    </xf>
    <xf numFmtId="0" fontId="21" fillId="0" borderId="24" xfId="864" applyFont="1" applyBorder="1" applyAlignment="1">
      <alignment horizontal="center"/>
      <protection/>
    </xf>
    <xf numFmtId="0" fontId="21" fillId="0" borderId="24" xfId="864" applyFont="1" applyBorder="1" applyAlignment="1">
      <alignment horizontal="justify" vertical="center" wrapText="1"/>
      <protection/>
    </xf>
    <xf numFmtId="0" fontId="20" fillId="0" borderId="24" xfId="864" applyFont="1" applyBorder="1" applyAlignment="1">
      <alignment horizontal="justify" vertical="center" wrapText="1"/>
      <protection/>
    </xf>
    <xf numFmtId="49" fontId="16" fillId="0" borderId="63" xfId="864" applyNumberFormat="1" applyFont="1" applyFill="1" applyBorder="1" applyAlignment="1">
      <alignment horizontal="center" shrinkToFit="1"/>
      <protection/>
    </xf>
    <xf numFmtId="0" fontId="16" fillId="0" borderId="24" xfId="864" applyFont="1" applyFill="1" applyBorder="1" applyAlignment="1">
      <alignment horizontal="justify" wrapText="1"/>
      <protection/>
    </xf>
    <xf numFmtId="49" fontId="26" fillId="0" borderId="63" xfId="609" applyNumberFormat="1" applyFont="1" applyBorder="1" applyProtection="1">
      <alignment horizontal="center"/>
      <protection locked="0"/>
    </xf>
    <xf numFmtId="0" fontId="26" fillId="0" borderId="24" xfId="514" applyNumberFormat="1" applyFont="1" applyBorder="1" applyAlignment="1" applyProtection="1">
      <alignment horizontal="justify" wrapText="1"/>
      <protection locked="0"/>
    </xf>
    <xf numFmtId="0" fontId="27" fillId="0" borderId="24" xfId="514" applyNumberFormat="1" applyFont="1" applyBorder="1" applyAlignment="1" applyProtection="1">
      <alignment horizontal="justify" vertical="top" wrapText="1"/>
      <protection locked="0"/>
    </xf>
    <xf numFmtId="0" fontId="24" fillId="0" borderId="24" xfId="514" applyNumberFormat="1" applyFont="1" applyBorder="1" applyAlignment="1" applyProtection="1">
      <alignment horizontal="justify" vertical="top" wrapText="1"/>
      <protection locked="0"/>
    </xf>
    <xf numFmtId="49" fontId="16" fillId="0" borderId="24" xfId="864" applyNumberFormat="1" applyFont="1" applyFill="1" applyBorder="1" applyAlignment="1">
      <alignment horizontal="center" shrinkToFit="1"/>
      <protection/>
    </xf>
    <xf numFmtId="0" fontId="21" fillId="0" borderId="24" xfId="864" applyFont="1" applyFill="1" applyBorder="1" applyAlignment="1">
      <alignment horizontal="justify" vertical="center" wrapText="1"/>
      <protection/>
    </xf>
    <xf numFmtId="0" fontId="20" fillId="0" borderId="24" xfId="864" applyFont="1" applyFill="1" applyBorder="1" applyAlignment="1">
      <alignment wrapText="1"/>
      <protection/>
    </xf>
    <xf numFmtId="0" fontId="21" fillId="0" borderId="24" xfId="864" applyFont="1" applyFill="1" applyBorder="1" applyAlignment="1">
      <alignment wrapText="1"/>
      <protection/>
    </xf>
    <xf numFmtId="0" fontId="24" fillId="0" borderId="24" xfId="864" applyFont="1" applyBorder="1" applyAlignment="1">
      <alignment horizontal="justify" wrapText="1"/>
      <protection/>
    </xf>
    <xf numFmtId="0" fontId="24" fillId="0" borderId="24" xfId="864" applyFont="1" applyBorder="1" applyAlignment="1">
      <alignment horizontal="justify" vertical="top" wrapText="1"/>
      <protection/>
    </xf>
    <xf numFmtId="4" fontId="21" fillId="20" borderId="24" xfId="863" applyNumberFormat="1" applyFont="1" applyFill="1" applyBorder="1" applyAlignment="1">
      <alignment shrinkToFit="1"/>
      <protection/>
    </xf>
    <xf numFmtId="0" fontId="24" fillId="0" borderId="24" xfId="0" applyFont="1" applyBorder="1" applyAlignment="1">
      <alignment horizontal="justify" wrapText="1"/>
    </xf>
    <xf numFmtId="0" fontId="24" fillId="0" borderId="24" xfId="864" applyFont="1" applyBorder="1" applyAlignment="1">
      <alignment vertical="top" wrapText="1"/>
      <protection/>
    </xf>
    <xf numFmtId="0" fontId="20" fillId="0" borderId="24" xfId="863" applyFont="1" applyBorder="1" applyAlignment="1">
      <alignment horizontal="center" wrapText="1"/>
      <protection/>
    </xf>
    <xf numFmtId="0" fontId="27" fillId="0" borderId="24" xfId="0" applyFont="1" applyBorder="1" applyAlignment="1">
      <alignment horizontal="justify" wrapText="1"/>
    </xf>
    <xf numFmtId="0" fontId="21" fillId="0" borderId="24" xfId="863" applyFont="1" applyBorder="1" applyAlignment="1">
      <alignment horizontal="center" wrapText="1"/>
      <protection/>
    </xf>
    <xf numFmtId="0" fontId="22" fillId="0" borderId="24" xfId="863" applyFont="1" applyBorder="1" applyAlignment="1">
      <alignment horizontal="center" wrapText="1"/>
      <protection/>
    </xf>
    <xf numFmtId="0" fontId="27" fillId="0" borderId="24" xfId="864" applyFont="1" applyBorder="1" applyAlignment="1">
      <alignment horizontal="justify" wrapText="1"/>
      <protection/>
    </xf>
    <xf numFmtId="0" fontId="31" fillId="0" borderId="24" xfId="864" applyFont="1" applyBorder="1" applyAlignment="1">
      <alignment horizontal="justify" wrapText="1"/>
      <protection/>
    </xf>
    <xf numFmtId="49" fontId="18" fillId="0" borderId="24" xfId="609" applyNumberFormat="1" applyFont="1" applyProtection="1">
      <alignment horizontal="center"/>
      <protection locked="0"/>
    </xf>
    <xf numFmtId="0" fontId="18" fillId="0" borderId="25" xfId="514" applyNumberFormat="1" applyFont="1" applyAlignment="1" applyProtection="1">
      <alignment horizontal="justify" wrapText="1"/>
      <protection locked="0"/>
    </xf>
    <xf numFmtId="49" fontId="27" fillId="0" borderId="24" xfId="609" applyNumberFormat="1" applyFont="1" applyProtection="1">
      <alignment horizontal="center"/>
      <protection locked="0"/>
    </xf>
    <xf numFmtId="0" fontId="27" fillId="0" borderId="25" xfId="514" applyNumberFormat="1" applyFont="1" applyAlignment="1" applyProtection="1">
      <alignment horizontal="justify" wrapText="1"/>
      <protection locked="0"/>
    </xf>
    <xf numFmtId="0" fontId="19" fillId="0" borderId="24" xfId="864" applyFont="1" applyBorder="1">
      <alignment/>
      <protection/>
    </xf>
    <xf numFmtId="0" fontId="16" fillId="0" borderId="0" xfId="0" applyFont="1" applyAlignment="1">
      <alignment/>
    </xf>
    <xf numFmtId="0" fontId="19" fillId="0" borderId="24" xfId="863" applyFont="1" applyBorder="1" applyAlignment="1">
      <alignment horizontal="center" vertical="center" wrapText="1"/>
      <protection/>
    </xf>
    <xf numFmtId="0" fontId="17" fillId="0" borderId="24" xfId="0" applyFont="1" applyBorder="1" applyAlignment="1">
      <alignment horizontal="justify" vertical="top" wrapText="1" readingOrder="1"/>
    </xf>
    <xf numFmtId="49" fontId="17" fillId="0" borderId="24" xfId="0" applyNumberFormat="1" applyFont="1" applyBorder="1" applyAlignment="1">
      <alignment horizontal="center" wrapText="1" readingOrder="1"/>
    </xf>
    <xf numFmtId="4" fontId="15" fillId="0" borderId="24" xfId="0" applyNumberFormat="1" applyFont="1" applyBorder="1" applyAlignment="1">
      <alignment shrinkToFit="1"/>
    </xf>
    <xf numFmtId="166" fontId="15" fillId="0" borderId="24" xfId="0" applyNumberFormat="1" applyFont="1" applyBorder="1" applyAlignment="1">
      <alignment shrinkToFit="1"/>
    </xf>
    <xf numFmtId="0" fontId="33" fillId="0" borderId="24" xfId="0" applyFont="1" applyBorder="1" applyAlignment="1">
      <alignment horizontal="justify" vertical="top" wrapText="1" readingOrder="1"/>
    </xf>
    <xf numFmtId="49" fontId="33" fillId="0" borderId="24" xfId="0" applyNumberFormat="1" applyFont="1" applyBorder="1" applyAlignment="1">
      <alignment horizontal="center" wrapText="1" readingOrder="1"/>
    </xf>
    <xf numFmtId="4" fontId="34" fillId="0" borderId="24" xfId="0" applyNumberFormat="1" applyFont="1" applyBorder="1" applyAlignment="1">
      <alignment shrinkToFit="1"/>
    </xf>
    <xf numFmtId="166" fontId="34" fillId="0" borderId="24" xfId="0" applyNumberFormat="1" applyFont="1" applyBorder="1" applyAlignment="1">
      <alignment shrinkToFit="1"/>
    </xf>
    <xf numFmtId="4" fontId="16" fillId="0" borderId="24" xfId="0" applyNumberFormat="1" applyFont="1" applyBorder="1" applyAlignment="1">
      <alignment shrinkToFit="1"/>
    </xf>
    <xf numFmtId="0" fontId="33" fillId="0" borderId="24" xfId="0" applyFont="1" applyBorder="1" applyAlignment="1">
      <alignment horizontal="justify" wrapText="1" readingOrder="1"/>
    </xf>
    <xf numFmtId="0" fontId="17" fillId="0" borderId="53" xfId="798" applyNumberFormat="1" applyFont="1" applyBorder="1" applyProtection="1">
      <alignment horizontal="left" wrapText="1"/>
      <protection/>
    </xf>
    <xf numFmtId="0" fontId="15" fillId="0" borderId="3" xfId="0" applyFont="1" applyBorder="1" applyAlignment="1">
      <alignment shrinkToFit="1"/>
    </xf>
    <xf numFmtId="4" fontId="15" fillId="0" borderId="3" xfId="0" applyNumberFormat="1" applyFont="1" applyBorder="1" applyAlignment="1">
      <alignment shrinkToFit="1"/>
    </xf>
    <xf numFmtId="167" fontId="15" fillId="0" borderId="65" xfId="0" applyNumberFormat="1" applyFont="1" applyBorder="1" applyAlignment="1">
      <alignment shrinkToFit="1"/>
    </xf>
    <xf numFmtId="166" fontId="28" fillId="0" borderId="24" xfId="863" applyNumberFormat="1" applyFont="1" applyBorder="1" applyAlignment="1">
      <alignment shrinkToFit="1"/>
      <protection/>
    </xf>
    <xf numFmtId="0" fontId="21" fillId="0" borderId="24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49" fontId="20" fillId="0" borderId="24" xfId="0" applyNumberFormat="1" applyFont="1" applyFill="1" applyBorder="1" applyAlignment="1">
      <alignment horizontal="center" shrinkToFit="1"/>
    </xf>
    <xf numFmtId="49" fontId="21" fillId="0" borderId="24" xfId="0" applyNumberFormat="1" applyFont="1" applyFill="1" applyBorder="1" applyAlignment="1">
      <alignment horizontal="center" shrinkToFit="1"/>
    </xf>
    <xf numFmtId="166" fontId="30" fillId="0" borderId="24" xfId="863" applyNumberFormat="1" applyFont="1" applyBorder="1" applyAlignment="1">
      <alignment shrinkToFit="1"/>
      <protection/>
    </xf>
    <xf numFmtId="0" fontId="30" fillId="0" borderId="24" xfId="863" applyFont="1" applyBorder="1" applyAlignment="1">
      <alignment horizontal="center"/>
      <protection/>
    </xf>
    <xf numFmtId="0" fontId="16" fillId="0" borderId="24" xfId="509" applyNumberFormat="1" applyFont="1" applyBorder="1" applyAlignment="1" applyProtection="1">
      <alignment wrapText="1"/>
      <protection/>
    </xf>
    <xf numFmtId="0" fontId="21" fillId="0" borderId="24" xfId="509" applyNumberFormat="1" applyFont="1" applyBorder="1" applyAlignment="1" applyProtection="1">
      <alignment wrapText="1"/>
      <protection/>
    </xf>
    <xf numFmtId="0" fontId="0" fillId="36" borderId="0" xfId="863" applyFill="1">
      <alignment/>
      <protection/>
    </xf>
    <xf numFmtId="0" fontId="14" fillId="0" borderId="0" xfId="863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wrapText="1"/>
    </xf>
    <xf numFmtId="0" fontId="15" fillId="0" borderId="24" xfId="863" applyFont="1" applyBorder="1" applyAlignment="1">
      <alignment horizontal="center" vertical="center" wrapText="1"/>
      <protection/>
    </xf>
    <xf numFmtId="0" fontId="17" fillId="0" borderId="24" xfId="864" applyFont="1" applyBorder="1" applyAlignment="1">
      <alignment horizontal="center" vertical="center" wrapText="1"/>
      <protection/>
    </xf>
    <xf numFmtId="0" fontId="18" fillId="0" borderId="24" xfId="864" applyFont="1" applyBorder="1" applyAlignment="1">
      <alignment horizontal="center" vertical="center" wrapText="1"/>
      <protection/>
    </xf>
    <xf numFmtId="0" fontId="17" fillId="0" borderId="24" xfId="0" applyFont="1" applyBorder="1" applyAlignment="1">
      <alignment wrapText="1" readingOrder="1"/>
    </xf>
    <xf numFmtId="0" fontId="17" fillId="0" borderId="24" xfId="0" applyFont="1" applyBorder="1" applyAlignment="1">
      <alignment horizontal="center" vertical="center" wrapText="1" readingOrder="1"/>
    </xf>
    <xf numFmtId="0" fontId="32" fillId="0" borderId="24" xfId="864" applyFont="1" applyBorder="1" applyAlignment="1">
      <alignment horizontal="center" vertical="center" wrapText="1"/>
      <protection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="115" zoomScaleNormal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49" sqref="A149"/>
      <selection pane="bottomRight" activeCell="J12" sqref="J12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4" width="14.28125" style="1" customWidth="1"/>
    <col min="5" max="5" width="12.28125" style="1" customWidth="1"/>
    <col min="6" max="6" width="8.28125" style="1" customWidth="1"/>
    <col min="7" max="7" width="13.00390625" style="1" customWidth="1"/>
    <col min="8" max="8" width="13.57421875" style="1" customWidth="1"/>
    <col min="9" max="9" width="6.8515625" style="1" customWidth="1"/>
    <col min="10" max="16384" width="9.140625" style="1" customWidth="1"/>
  </cols>
  <sheetData>
    <row r="1" spans="1:9" ht="24.7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9" ht="18.75" customHeight="1">
      <c r="A2" s="142" t="s">
        <v>345</v>
      </c>
      <c r="B2" s="142"/>
      <c r="C2" s="142"/>
      <c r="D2" s="142"/>
      <c r="E2" s="142"/>
      <c r="F2" s="142"/>
      <c r="G2" s="142"/>
      <c r="H2" s="142"/>
      <c r="I2" s="142"/>
    </row>
    <row r="3" spans="1:9" ht="18.75" customHeight="1">
      <c r="A3" s="143" t="s">
        <v>1</v>
      </c>
      <c r="B3" s="143"/>
      <c r="C3" s="143"/>
      <c r="D3" s="143"/>
      <c r="E3" s="143"/>
      <c r="F3" s="143"/>
      <c r="G3" s="143"/>
      <c r="H3" s="143"/>
      <c r="I3" s="143"/>
    </row>
    <row r="4" ht="15.75" customHeight="1">
      <c r="I4" s="2" t="s">
        <v>2</v>
      </c>
    </row>
    <row r="5" spans="1:9" ht="45" customHeight="1">
      <c r="A5" s="144" t="s">
        <v>3</v>
      </c>
      <c r="B5" s="144" t="s">
        <v>4</v>
      </c>
      <c r="C5" s="145" t="s">
        <v>5</v>
      </c>
      <c r="D5" s="145" t="s">
        <v>6</v>
      </c>
      <c r="E5" s="145" t="s">
        <v>7</v>
      </c>
      <c r="F5" s="146" t="s">
        <v>8</v>
      </c>
      <c r="G5" s="145" t="s">
        <v>9</v>
      </c>
      <c r="H5" s="145"/>
      <c r="I5" s="145"/>
    </row>
    <row r="6" spans="1:9" ht="45.75" customHeight="1">
      <c r="A6" s="144"/>
      <c r="B6" s="144"/>
      <c r="C6" s="145"/>
      <c r="D6" s="145"/>
      <c r="E6" s="145"/>
      <c r="F6" s="146"/>
      <c r="G6" s="3" t="s">
        <v>7</v>
      </c>
      <c r="H6" s="3" t="s">
        <v>10</v>
      </c>
      <c r="I6" s="3" t="s">
        <v>11</v>
      </c>
    </row>
    <row r="7" spans="1:9" ht="12.75" customHeight="1">
      <c r="A7" s="4" t="s">
        <v>12</v>
      </c>
      <c r="B7" s="5" t="s">
        <v>13</v>
      </c>
      <c r="C7" s="6">
        <f>SUM(C9,C15,C21,C30,C33,C36,C47,C65,C58,C70,C83,C100)</f>
        <v>46077262.52</v>
      </c>
      <c r="D7" s="6">
        <f>SUM(D9,D15,D21,D30,D33,D36,D47,D65,D58,D70,D83,D100)</f>
        <v>46971022.14</v>
      </c>
      <c r="E7" s="6">
        <f>SUM(E9,E15,E21,E30,E33,E36,E47,E65,E58,E70,E83,E100)</f>
        <v>47620275.87</v>
      </c>
      <c r="F7" s="7">
        <f aca="true" t="shared" si="0" ref="F7:F23">SUM(E7/D7)*100</f>
        <v>101.38224313719395</v>
      </c>
      <c r="G7" s="6">
        <f>SUM(G9,G15,G21,G30,G33,G36,G47,G65,G58,G70,G83,G100)</f>
        <v>46114034.60000001</v>
      </c>
      <c r="H7" s="6">
        <f>SUM(H9,H15,H21,H30,H33,H36,H47,H65,H58,H70,H83,H100)</f>
        <v>1506241.2699999982</v>
      </c>
      <c r="I7" s="7">
        <f aca="true" t="shared" si="1" ref="I7:I23">SUM(E7/G7)*100</f>
        <v>103.2663402434104</v>
      </c>
    </row>
    <row r="8" spans="1:9" ht="12.75">
      <c r="A8" s="8"/>
      <c r="B8" s="9" t="s">
        <v>14</v>
      </c>
      <c r="C8" s="10">
        <f>SUM(C9+C15+C21+C30+C33+C36)</f>
        <v>36203652.81</v>
      </c>
      <c r="D8" s="10">
        <f>SUM(D9+D15+D21+D30+D33+D36)</f>
        <v>38116950.43</v>
      </c>
      <c r="E8" s="10">
        <f>SUM(E9+E15+E21+E30+E33+E36)</f>
        <v>38585717.25</v>
      </c>
      <c r="F8" s="11">
        <f t="shared" si="0"/>
        <v>101.22981197265733</v>
      </c>
      <c r="G8" s="10">
        <f>SUM(G9+G15+G21+G30+G33+G36)</f>
        <v>35917101.02</v>
      </c>
      <c r="H8" s="10">
        <f>SUM(H9+H15+H21+H30+H33+H36)</f>
        <v>2668616.2299999977</v>
      </c>
      <c r="I8" s="11">
        <f t="shared" si="1"/>
        <v>107.42993213320308</v>
      </c>
    </row>
    <row r="9" spans="1:9" ht="12.75">
      <c r="A9" s="4" t="s">
        <v>15</v>
      </c>
      <c r="B9" s="5" t="s">
        <v>16</v>
      </c>
      <c r="C9" s="6">
        <f>SUM(C10)</f>
        <v>26262000</v>
      </c>
      <c r="D9" s="6">
        <f>SUM(D10)</f>
        <v>27598390.04</v>
      </c>
      <c r="E9" s="6">
        <f>SUM(E10)</f>
        <v>28118340.7</v>
      </c>
      <c r="F9" s="7">
        <f t="shared" si="0"/>
        <v>101.88398909953227</v>
      </c>
      <c r="G9" s="6">
        <f>SUM(G10)</f>
        <v>26256702.400000002</v>
      </c>
      <c r="H9" s="6">
        <f>SUM(H10)</f>
        <v>1861638.2999999982</v>
      </c>
      <c r="I9" s="7">
        <f t="shared" si="1"/>
        <v>107.09014510519796</v>
      </c>
    </row>
    <row r="10" spans="1:9" ht="12.75">
      <c r="A10" s="12" t="s">
        <v>17</v>
      </c>
      <c r="B10" s="13" t="s">
        <v>18</v>
      </c>
      <c r="C10" s="14">
        <f>SUM(C11:C14)</f>
        <v>26262000</v>
      </c>
      <c r="D10" s="14">
        <f>SUM(D11:D14)</f>
        <v>27598390.04</v>
      </c>
      <c r="E10" s="14">
        <f>SUM(E11:E14)</f>
        <v>28118340.7</v>
      </c>
      <c r="F10" s="15">
        <f t="shared" si="0"/>
        <v>101.88398909953227</v>
      </c>
      <c r="G10" s="14">
        <f>SUM(G11:G14)</f>
        <v>26256702.400000002</v>
      </c>
      <c r="H10" s="14">
        <f>SUM(H11:H14)</f>
        <v>1861638.2999999982</v>
      </c>
      <c r="I10" s="15">
        <f t="shared" si="1"/>
        <v>107.09014510519796</v>
      </c>
    </row>
    <row r="11" spans="1:9" ht="55.5" customHeight="1">
      <c r="A11" s="16" t="s">
        <v>19</v>
      </c>
      <c r="B11" s="17" t="s">
        <v>20</v>
      </c>
      <c r="C11" s="18">
        <v>26155000</v>
      </c>
      <c r="D11" s="18">
        <v>27491390.04</v>
      </c>
      <c r="E11" s="18">
        <v>27991970.18</v>
      </c>
      <c r="F11" s="19">
        <f t="shared" si="0"/>
        <v>101.82086151071901</v>
      </c>
      <c r="G11" s="18">
        <v>26062890.35</v>
      </c>
      <c r="H11" s="18">
        <f>SUM(E11-G11)</f>
        <v>1929079.8299999982</v>
      </c>
      <c r="I11" s="19">
        <f t="shared" si="1"/>
        <v>107.40163429341212</v>
      </c>
    </row>
    <row r="12" spans="1:9" ht="82.5" customHeight="1">
      <c r="A12" s="16" t="s">
        <v>21</v>
      </c>
      <c r="B12" s="17" t="s">
        <v>22</v>
      </c>
      <c r="C12" s="18">
        <v>250</v>
      </c>
      <c r="D12" s="18">
        <v>250</v>
      </c>
      <c r="E12" s="18">
        <v>9039.86</v>
      </c>
      <c r="F12" s="19">
        <f t="shared" si="0"/>
        <v>3615.9440000000004</v>
      </c>
      <c r="G12" s="18">
        <v>452.75</v>
      </c>
      <c r="H12" s="18">
        <f>SUM(E12-G12)</f>
        <v>8587.11</v>
      </c>
      <c r="I12" s="19">
        <f t="shared" si="1"/>
        <v>1996.6559911651023</v>
      </c>
    </row>
    <row r="13" spans="1:9" ht="33.75">
      <c r="A13" s="16" t="s">
        <v>23</v>
      </c>
      <c r="B13" s="17" t="s">
        <v>24</v>
      </c>
      <c r="C13" s="18">
        <v>39250</v>
      </c>
      <c r="D13" s="18">
        <v>39250</v>
      </c>
      <c r="E13" s="18">
        <v>75248.56</v>
      </c>
      <c r="F13" s="19">
        <f t="shared" si="0"/>
        <v>191.716076433121</v>
      </c>
      <c r="G13" s="18">
        <v>135220.88</v>
      </c>
      <c r="H13" s="18">
        <f>SUM(E13-G13)</f>
        <v>-59972.32000000001</v>
      </c>
      <c r="I13" s="19">
        <f t="shared" si="1"/>
        <v>55.64862467985713</v>
      </c>
    </row>
    <row r="14" spans="1:9" ht="65.25" customHeight="1">
      <c r="A14" s="16" t="s">
        <v>25</v>
      </c>
      <c r="B14" s="17" t="s">
        <v>26</v>
      </c>
      <c r="C14" s="18">
        <v>67500</v>
      </c>
      <c r="D14" s="18">
        <v>67500</v>
      </c>
      <c r="E14" s="18">
        <v>42082.1</v>
      </c>
      <c r="F14" s="19">
        <f t="shared" si="0"/>
        <v>62.34385185185185</v>
      </c>
      <c r="G14" s="18">
        <v>58138.42</v>
      </c>
      <c r="H14" s="18">
        <f>SUM(E14-G14)</f>
        <v>-16056.32</v>
      </c>
      <c r="I14" s="19">
        <f t="shared" si="1"/>
        <v>72.38260000873777</v>
      </c>
    </row>
    <row r="15" spans="1:9" ht="36.75" customHeight="1">
      <c r="A15" s="20" t="s">
        <v>27</v>
      </c>
      <c r="B15" s="21" t="s">
        <v>28</v>
      </c>
      <c r="C15" s="22">
        <f>SUM(C16)</f>
        <v>6731652.8100000005</v>
      </c>
      <c r="D15" s="22">
        <f>SUM(D16)</f>
        <v>7547467.93</v>
      </c>
      <c r="E15" s="22">
        <f>SUM(E16)</f>
        <v>7521758.92</v>
      </c>
      <c r="F15" s="7">
        <f t="shared" si="0"/>
        <v>99.6593690726686</v>
      </c>
      <c r="G15" s="22">
        <f>SUM(G16)</f>
        <v>6517656.2299999995</v>
      </c>
      <c r="H15" s="22">
        <f>SUM(H16)</f>
        <v>1004102.6899999996</v>
      </c>
      <c r="I15" s="7">
        <f t="shared" si="1"/>
        <v>115.40588602047212</v>
      </c>
    </row>
    <row r="16" spans="1:9" ht="24">
      <c r="A16" s="23" t="s">
        <v>29</v>
      </c>
      <c r="B16" s="24" t="s">
        <v>30</v>
      </c>
      <c r="C16" s="25">
        <f>SUM(C17:C20)</f>
        <v>6731652.8100000005</v>
      </c>
      <c r="D16" s="25">
        <f>SUM(D17:D20)</f>
        <v>7547467.93</v>
      </c>
      <c r="E16" s="25">
        <f>SUM(E17:E20)</f>
        <v>7521758.92</v>
      </c>
      <c r="F16" s="26">
        <f t="shared" si="0"/>
        <v>99.6593690726686</v>
      </c>
      <c r="G16" s="25">
        <f>SUM(G17:G20)</f>
        <v>6517656.2299999995</v>
      </c>
      <c r="H16" s="25">
        <f>SUM(H17:H20)</f>
        <v>1004102.6899999996</v>
      </c>
      <c r="I16" s="26">
        <f t="shared" si="1"/>
        <v>115.40588602047212</v>
      </c>
    </row>
    <row r="17" spans="1:9" ht="51.75" customHeight="1">
      <c r="A17" s="16" t="s">
        <v>31</v>
      </c>
      <c r="B17" s="17" t="s">
        <v>32</v>
      </c>
      <c r="C17" s="18">
        <v>2441073.15</v>
      </c>
      <c r="D17" s="18">
        <v>3456979.78</v>
      </c>
      <c r="E17" s="18">
        <v>3423777.96</v>
      </c>
      <c r="F17" s="19">
        <f t="shared" si="0"/>
        <v>99.039571472414</v>
      </c>
      <c r="G17" s="18">
        <v>2904041.63</v>
      </c>
      <c r="H17" s="18">
        <f>SUM(E17-G17)</f>
        <v>519736.3300000001</v>
      </c>
      <c r="I17" s="19">
        <f t="shared" si="1"/>
        <v>117.89699998205604</v>
      </c>
    </row>
    <row r="18" spans="1:9" ht="59.25" customHeight="1">
      <c r="A18" s="16" t="s">
        <v>33</v>
      </c>
      <c r="B18" s="17" t="s">
        <v>34</v>
      </c>
      <c r="C18" s="18">
        <v>17103.58</v>
      </c>
      <c r="D18" s="18">
        <v>23490.3</v>
      </c>
      <c r="E18" s="18">
        <v>25165.67</v>
      </c>
      <c r="F18" s="19">
        <f t="shared" si="0"/>
        <v>107.13217796281869</v>
      </c>
      <c r="G18" s="18">
        <v>27967.85</v>
      </c>
      <c r="H18" s="18">
        <f>SUM(E18-G18)</f>
        <v>-2802.1800000000003</v>
      </c>
      <c r="I18" s="19">
        <f t="shared" si="1"/>
        <v>89.98070999379645</v>
      </c>
    </row>
    <row r="19" spans="1:9" ht="56.25">
      <c r="A19" s="16" t="s">
        <v>35</v>
      </c>
      <c r="B19" s="17" t="s">
        <v>36</v>
      </c>
      <c r="C19" s="18">
        <v>4727398.65</v>
      </c>
      <c r="D19" s="18">
        <v>4558689.45</v>
      </c>
      <c r="E19" s="18">
        <v>4574179.01</v>
      </c>
      <c r="F19" s="19">
        <f t="shared" si="0"/>
        <v>100.33978098683602</v>
      </c>
      <c r="G19" s="18">
        <v>4236316.86</v>
      </c>
      <c r="H19" s="18">
        <f>SUM(E19-G19)</f>
        <v>337862.14999999944</v>
      </c>
      <c r="I19" s="19">
        <f t="shared" si="1"/>
        <v>107.97537486372065</v>
      </c>
    </row>
    <row r="20" spans="1:9" ht="56.25">
      <c r="A20" s="16" t="s">
        <v>37</v>
      </c>
      <c r="B20" s="17" t="s">
        <v>38</v>
      </c>
      <c r="C20" s="18">
        <v>-453922.57</v>
      </c>
      <c r="D20" s="18">
        <v>-491691.6</v>
      </c>
      <c r="E20" s="18">
        <v>-501363.72</v>
      </c>
      <c r="F20" s="19">
        <f t="shared" si="0"/>
        <v>101.96711109158667</v>
      </c>
      <c r="G20" s="18">
        <v>-650670.11</v>
      </c>
      <c r="H20" s="18">
        <f>SUM(E20-G20)</f>
        <v>149306.39</v>
      </c>
      <c r="I20" s="19">
        <f t="shared" si="1"/>
        <v>77.05344264238602</v>
      </c>
    </row>
    <row r="21" spans="1:9" ht="12.75">
      <c r="A21" s="4" t="s">
        <v>39</v>
      </c>
      <c r="B21" s="27" t="s">
        <v>40</v>
      </c>
      <c r="C21" s="6">
        <f>SUM(C22,C25,C28)</f>
        <v>2410000</v>
      </c>
      <c r="D21" s="6">
        <f>SUM(D22,D25,D28)</f>
        <v>2171092.46</v>
      </c>
      <c r="E21" s="6">
        <f>SUM(E22,E25,E28)</f>
        <v>2168513.8899999997</v>
      </c>
      <c r="F21" s="7">
        <f t="shared" si="0"/>
        <v>99.88123168186029</v>
      </c>
      <c r="G21" s="6">
        <f>SUM(G22,G25,G28)</f>
        <v>2279826.2</v>
      </c>
      <c r="H21" s="6">
        <f>SUM(H22,H25,H28)</f>
        <v>-111312.31000000008</v>
      </c>
      <c r="I21" s="7">
        <f t="shared" si="1"/>
        <v>95.11750895748104</v>
      </c>
    </row>
    <row r="22" spans="1:9" ht="21.75" customHeight="1">
      <c r="A22" s="28" t="s">
        <v>41</v>
      </c>
      <c r="B22" s="29" t="s">
        <v>42</v>
      </c>
      <c r="C22" s="14">
        <f>SUM(C23:C24)</f>
        <v>2200000</v>
      </c>
      <c r="D22" s="14">
        <f>SUM(D23:D24)</f>
        <v>1800000</v>
      </c>
      <c r="E22" s="14">
        <f>SUM(E23:E24)</f>
        <v>1793958.0999999999</v>
      </c>
      <c r="F22" s="30">
        <f t="shared" si="0"/>
        <v>99.66433888888888</v>
      </c>
      <c r="G22" s="14">
        <f>SUM(G23:G24)</f>
        <v>1956766.78</v>
      </c>
      <c r="H22" s="14">
        <f>SUM(H23:H24)</f>
        <v>-162808.6800000001</v>
      </c>
      <c r="I22" s="30">
        <f t="shared" si="1"/>
        <v>91.679709525731</v>
      </c>
    </row>
    <row r="23" spans="1:10" ht="15" customHeight="1">
      <c r="A23" s="16" t="s">
        <v>43</v>
      </c>
      <c r="B23" s="31" t="s">
        <v>44</v>
      </c>
      <c r="C23" s="18">
        <v>2200000</v>
      </c>
      <c r="D23" s="18">
        <v>1800000</v>
      </c>
      <c r="E23" s="18">
        <v>1792937.16</v>
      </c>
      <c r="F23" s="19">
        <f t="shared" si="0"/>
        <v>99.60762</v>
      </c>
      <c r="G23" s="18">
        <v>1956766.78</v>
      </c>
      <c r="H23" s="18">
        <f>SUM(E23-G23)</f>
        <v>-163829.6200000001</v>
      </c>
      <c r="I23" s="19">
        <f t="shared" si="1"/>
        <v>91.62753468249292</v>
      </c>
      <c r="J23" s="32"/>
    </row>
    <row r="24" spans="1:9" ht="24" customHeight="1">
      <c r="A24" s="33" t="s">
        <v>45</v>
      </c>
      <c r="B24" s="34" t="s">
        <v>46</v>
      </c>
      <c r="C24" s="18">
        <v>0</v>
      </c>
      <c r="D24" s="18">
        <v>0</v>
      </c>
      <c r="E24" s="18">
        <v>1020.94</v>
      </c>
      <c r="F24" s="35"/>
      <c r="G24" s="18">
        <v>0</v>
      </c>
      <c r="H24" s="18">
        <f>SUM(E24-G24)</f>
        <v>1020.94</v>
      </c>
      <c r="I24" s="15"/>
    </row>
    <row r="25" spans="1:9" ht="12.75">
      <c r="A25" s="28" t="s">
        <v>47</v>
      </c>
      <c r="B25" s="13" t="s">
        <v>48</v>
      </c>
      <c r="C25" s="14">
        <f>SUM(C26:C27)</f>
        <v>210000</v>
      </c>
      <c r="D25" s="14">
        <f>SUM(D26:D27)</f>
        <v>311500</v>
      </c>
      <c r="E25" s="14">
        <f>SUM(E26:E27)</f>
        <v>311793.33</v>
      </c>
      <c r="F25" s="30">
        <f>SUM(E25/D25)*100</f>
        <v>100.09416693418942</v>
      </c>
      <c r="G25" s="14">
        <f>SUM(G26:G27)</f>
        <v>256071.38</v>
      </c>
      <c r="H25" s="18">
        <f>SUM(E25-G25)</f>
        <v>55721.95000000001</v>
      </c>
      <c r="I25" s="30">
        <f>SUM(E25/G25)*100</f>
        <v>121.76031932971189</v>
      </c>
    </row>
    <row r="26" spans="1:10" ht="12.75">
      <c r="A26" s="16" t="s">
        <v>49</v>
      </c>
      <c r="B26" s="17" t="s">
        <v>48</v>
      </c>
      <c r="C26" s="18">
        <v>210000</v>
      </c>
      <c r="D26" s="18">
        <v>311500</v>
      </c>
      <c r="E26" s="18">
        <v>311469.19</v>
      </c>
      <c r="F26" s="19">
        <f>SUM(E26/D26)*100</f>
        <v>99.99010914927769</v>
      </c>
      <c r="G26" s="18">
        <v>255747.24</v>
      </c>
      <c r="H26" s="18">
        <f>SUM(E26-G26)</f>
        <v>55721.95000000001</v>
      </c>
      <c r="I26" s="19">
        <f>SUM(E26/G26)*100</f>
        <v>121.78789886451953</v>
      </c>
      <c r="J26" s="32"/>
    </row>
    <row r="27" spans="1:10" ht="22.5">
      <c r="A27" s="16" t="s">
        <v>50</v>
      </c>
      <c r="B27" s="17" t="s">
        <v>51</v>
      </c>
      <c r="C27" s="18">
        <v>0</v>
      </c>
      <c r="D27" s="18">
        <v>0</v>
      </c>
      <c r="E27" s="18">
        <v>324.14</v>
      </c>
      <c r="F27" s="19">
        <v>0</v>
      </c>
      <c r="G27" s="18">
        <v>324.14</v>
      </c>
      <c r="H27" s="18">
        <f>SUM(E27-G27)</f>
        <v>0</v>
      </c>
      <c r="I27" s="19">
        <v>0</v>
      </c>
      <c r="J27" s="32"/>
    </row>
    <row r="28" spans="1:10" ht="24">
      <c r="A28" s="28" t="s">
        <v>52</v>
      </c>
      <c r="B28" s="13" t="s">
        <v>53</v>
      </c>
      <c r="C28" s="14">
        <f>C29</f>
        <v>0</v>
      </c>
      <c r="D28" s="14">
        <f>D29</f>
        <v>59592.46</v>
      </c>
      <c r="E28" s="14">
        <f>E29</f>
        <v>62762.46</v>
      </c>
      <c r="F28" s="19">
        <v>0</v>
      </c>
      <c r="G28" s="14">
        <f>G29</f>
        <v>66988.04</v>
      </c>
      <c r="H28" s="14">
        <f>H29</f>
        <v>-4225.5799999999945</v>
      </c>
      <c r="I28" s="19">
        <f>SUM(E28/G28)*100</f>
        <v>93.69203816084185</v>
      </c>
      <c r="J28" s="32"/>
    </row>
    <row r="29" spans="1:10" ht="33.75">
      <c r="A29" s="36" t="s">
        <v>54</v>
      </c>
      <c r="B29" s="17" t="s">
        <v>55</v>
      </c>
      <c r="C29" s="18">
        <v>0</v>
      </c>
      <c r="D29" s="18">
        <v>59592.46</v>
      </c>
      <c r="E29" s="18">
        <v>62762.46</v>
      </c>
      <c r="F29" s="19">
        <v>0</v>
      </c>
      <c r="G29" s="18">
        <v>66988.04</v>
      </c>
      <c r="H29" s="18">
        <f>SUM(E29-G29)</f>
        <v>-4225.5799999999945</v>
      </c>
      <c r="I29" s="19">
        <f>SUM(E29/G29)*100</f>
        <v>93.69203816084185</v>
      </c>
      <c r="J29" s="32"/>
    </row>
    <row r="30" spans="1:9" ht="16.5" customHeight="1">
      <c r="A30" s="37" t="s">
        <v>56</v>
      </c>
      <c r="B30" s="38" t="s">
        <v>57</v>
      </c>
      <c r="C30" s="6">
        <f aca="true" t="shared" si="2" ref="C30:E31">SUM(C31)</f>
        <v>0</v>
      </c>
      <c r="D30" s="6">
        <f t="shared" si="2"/>
        <v>0</v>
      </c>
      <c r="E30" s="6">
        <f t="shared" si="2"/>
        <v>0</v>
      </c>
      <c r="F30" s="19">
        <v>0</v>
      </c>
      <c r="G30" s="6">
        <f>SUM(G31)</f>
        <v>0</v>
      </c>
      <c r="H30" s="6">
        <f>SUM(H31)</f>
        <v>0</v>
      </c>
      <c r="I30" s="7">
        <v>0</v>
      </c>
    </row>
    <row r="31" spans="1:9" ht="12.75">
      <c r="A31" s="39" t="s">
        <v>58</v>
      </c>
      <c r="B31" s="40" t="s">
        <v>59</v>
      </c>
      <c r="C31" s="14">
        <f t="shared" si="2"/>
        <v>0</v>
      </c>
      <c r="D31" s="14">
        <f t="shared" si="2"/>
        <v>0</v>
      </c>
      <c r="E31" s="14">
        <f t="shared" si="2"/>
        <v>0</v>
      </c>
      <c r="F31" s="19">
        <v>0</v>
      </c>
      <c r="G31" s="14">
        <f>SUM(G32)</f>
        <v>0</v>
      </c>
      <c r="H31" s="14">
        <f>SUM(H32)</f>
        <v>0</v>
      </c>
      <c r="I31" s="30">
        <v>0</v>
      </c>
    </row>
    <row r="32" spans="1:9" ht="33.75">
      <c r="A32" s="39" t="s">
        <v>60</v>
      </c>
      <c r="B32" s="40" t="s">
        <v>61</v>
      </c>
      <c r="C32" s="18">
        <v>0</v>
      </c>
      <c r="D32" s="18">
        <v>0</v>
      </c>
      <c r="E32" s="18">
        <v>0</v>
      </c>
      <c r="F32" s="19">
        <v>0</v>
      </c>
      <c r="G32" s="18">
        <v>0</v>
      </c>
      <c r="H32" s="18">
        <f>SUM(E32-G32)</f>
        <v>0</v>
      </c>
      <c r="I32" s="19">
        <v>0</v>
      </c>
    </row>
    <row r="33" spans="1:9" ht="12.75">
      <c r="A33" s="4" t="s">
        <v>62</v>
      </c>
      <c r="B33" s="27" t="s">
        <v>63</v>
      </c>
      <c r="C33" s="6">
        <f aca="true" t="shared" si="3" ref="C33:H33">SUM(C34)</f>
        <v>800000</v>
      </c>
      <c r="D33" s="6">
        <f t="shared" si="3"/>
        <v>800000</v>
      </c>
      <c r="E33" s="6">
        <f t="shared" si="3"/>
        <v>777103</v>
      </c>
      <c r="F33" s="6">
        <f t="shared" si="3"/>
        <v>97.137875</v>
      </c>
      <c r="G33" s="6">
        <f t="shared" si="3"/>
        <v>854146.98</v>
      </c>
      <c r="H33" s="6">
        <f t="shared" si="3"/>
        <v>-77043.97999999998</v>
      </c>
      <c r="I33" s="7">
        <f aca="true" t="shared" si="4" ref="I33:I40">SUM(E33/G33)*100</f>
        <v>90.98000908461914</v>
      </c>
    </row>
    <row r="34" spans="1:9" ht="24">
      <c r="A34" s="12" t="s">
        <v>64</v>
      </c>
      <c r="B34" s="41" t="s">
        <v>65</v>
      </c>
      <c r="C34" s="14">
        <f>SUM(C35)</f>
        <v>800000</v>
      </c>
      <c r="D34" s="14">
        <f>SUM(D35)</f>
        <v>800000</v>
      </c>
      <c r="E34" s="14">
        <f>SUM(E35)</f>
        <v>777103</v>
      </c>
      <c r="F34" s="15">
        <f>SUM(E34/D34)*100</f>
        <v>97.137875</v>
      </c>
      <c r="G34" s="14">
        <f>SUM(G35)</f>
        <v>854146.98</v>
      </c>
      <c r="H34" s="14">
        <f>SUM(H35)</f>
        <v>-77043.97999999998</v>
      </c>
      <c r="I34" s="15">
        <f t="shared" si="4"/>
        <v>90.98000908461914</v>
      </c>
    </row>
    <row r="35" spans="1:9" ht="33.75">
      <c r="A35" s="36" t="s">
        <v>66</v>
      </c>
      <c r="B35" s="17" t="s">
        <v>67</v>
      </c>
      <c r="C35" s="18">
        <v>800000</v>
      </c>
      <c r="D35" s="18">
        <v>800000</v>
      </c>
      <c r="E35" s="18">
        <v>777103</v>
      </c>
      <c r="F35" s="19">
        <f>SUM(E35/D35)*100</f>
        <v>97.137875</v>
      </c>
      <c r="G35" s="18">
        <v>854146.98</v>
      </c>
      <c r="H35" s="18">
        <f aca="true" t="shared" si="5" ref="H35:H42">SUM(E35-G35)</f>
        <v>-77043.97999999998</v>
      </c>
      <c r="I35" s="19">
        <f t="shared" si="4"/>
        <v>90.98000908461914</v>
      </c>
    </row>
    <row r="36" spans="1:9" ht="38.25">
      <c r="A36" s="4" t="s">
        <v>68</v>
      </c>
      <c r="B36" s="42" t="s">
        <v>69</v>
      </c>
      <c r="C36" s="6">
        <f>SUM(C41)</f>
        <v>0</v>
      </c>
      <c r="D36" s="6">
        <f>SUM(D41)</f>
        <v>0</v>
      </c>
      <c r="E36" s="6">
        <f>SUM(E41)</f>
        <v>0.74</v>
      </c>
      <c r="F36" s="19">
        <v>0</v>
      </c>
      <c r="G36" s="6">
        <f>SUM(G37+G39+G41+G43)</f>
        <v>8769.21</v>
      </c>
      <c r="H36" s="6">
        <f>SUM(H37+H39+H41+H43)</f>
        <v>-8768.47</v>
      </c>
      <c r="I36" s="19">
        <f t="shared" si="4"/>
        <v>0.008438616477424991</v>
      </c>
    </row>
    <row r="37" spans="1:9" ht="25.5">
      <c r="A37" s="43" t="s">
        <v>354</v>
      </c>
      <c r="B37" s="139" t="s">
        <v>356</v>
      </c>
      <c r="C37" s="6">
        <v>0</v>
      </c>
      <c r="D37" s="6">
        <v>0</v>
      </c>
      <c r="E37" s="6">
        <v>0</v>
      </c>
      <c r="F37" s="19">
        <v>0</v>
      </c>
      <c r="G37" s="6">
        <f>SUM(G38)</f>
        <v>20.69</v>
      </c>
      <c r="H37" s="6">
        <f>SUM(H38)</f>
        <v>-20.69</v>
      </c>
      <c r="I37" s="19">
        <v>0</v>
      </c>
    </row>
    <row r="38" spans="1:9" ht="33.75">
      <c r="A38" s="45" t="s">
        <v>355</v>
      </c>
      <c r="B38" s="140" t="s">
        <v>357</v>
      </c>
      <c r="C38" s="18">
        <v>0</v>
      </c>
      <c r="D38" s="18">
        <v>0</v>
      </c>
      <c r="E38" s="18">
        <v>0</v>
      </c>
      <c r="F38" s="19">
        <v>0</v>
      </c>
      <c r="G38" s="18">
        <v>20.69</v>
      </c>
      <c r="H38" s="18">
        <f t="shared" si="5"/>
        <v>-20.69</v>
      </c>
      <c r="I38" s="19">
        <v>0</v>
      </c>
    </row>
    <row r="39" spans="1:9" ht="12.75">
      <c r="A39" s="43" t="s">
        <v>70</v>
      </c>
      <c r="B39" s="44" t="s">
        <v>71</v>
      </c>
      <c r="C39" s="6">
        <f>SUM(C40)</f>
        <v>0</v>
      </c>
      <c r="D39" s="6">
        <f>SUM(D40)</f>
        <v>0</v>
      </c>
      <c r="E39" s="6">
        <f>SUM(E40)</f>
        <v>0</v>
      </c>
      <c r="F39" s="19">
        <v>0</v>
      </c>
      <c r="G39" s="6">
        <f>SUM(G40)</f>
        <v>7063.59</v>
      </c>
      <c r="H39" s="18">
        <f t="shared" si="5"/>
        <v>-7063.59</v>
      </c>
      <c r="I39" s="19">
        <f t="shared" si="4"/>
        <v>0</v>
      </c>
    </row>
    <row r="40" spans="1:9" ht="12.75">
      <c r="A40" s="45" t="s">
        <v>72</v>
      </c>
      <c r="B40" s="46" t="s">
        <v>73</v>
      </c>
      <c r="C40" s="47">
        <v>0</v>
      </c>
      <c r="D40" s="47">
        <v>0</v>
      </c>
      <c r="E40" s="6">
        <v>0</v>
      </c>
      <c r="F40" s="19">
        <v>0</v>
      </c>
      <c r="G40" s="47">
        <v>7063.59</v>
      </c>
      <c r="H40" s="18">
        <f t="shared" si="5"/>
        <v>-7063.59</v>
      </c>
      <c r="I40" s="19">
        <f t="shared" si="4"/>
        <v>0</v>
      </c>
    </row>
    <row r="41" spans="1:9" ht="24.75" customHeight="1">
      <c r="A41" s="43" t="s">
        <v>74</v>
      </c>
      <c r="B41" s="44" t="s">
        <v>75</v>
      </c>
      <c r="C41" s="14">
        <f>C42</f>
        <v>0</v>
      </c>
      <c r="D41" s="14">
        <f>D42</f>
        <v>0</v>
      </c>
      <c r="E41" s="14">
        <f>E42</f>
        <v>0.74</v>
      </c>
      <c r="F41" s="19">
        <v>0</v>
      </c>
      <c r="G41" s="14">
        <f>G42</f>
        <v>1065.18</v>
      </c>
      <c r="H41" s="18">
        <f t="shared" si="5"/>
        <v>-1064.44</v>
      </c>
      <c r="I41" s="19">
        <v>0</v>
      </c>
    </row>
    <row r="42" spans="1:9" ht="21.75" customHeight="1">
      <c r="A42" s="45" t="s">
        <v>76</v>
      </c>
      <c r="B42" s="46" t="s">
        <v>77</v>
      </c>
      <c r="C42" s="18">
        <v>0</v>
      </c>
      <c r="D42" s="18">
        <v>0</v>
      </c>
      <c r="E42" s="18">
        <v>0.74</v>
      </c>
      <c r="F42" s="19">
        <v>0</v>
      </c>
      <c r="G42" s="18">
        <v>1065.18</v>
      </c>
      <c r="H42" s="18">
        <f t="shared" si="5"/>
        <v>-1064.44</v>
      </c>
      <c r="I42" s="19">
        <v>0</v>
      </c>
    </row>
    <row r="43" spans="1:9" ht="21.75" customHeight="1">
      <c r="A43" s="43" t="s">
        <v>358</v>
      </c>
      <c r="B43" s="44" t="s">
        <v>359</v>
      </c>
      <c r="C43" s="14">
        <v>0</v>
      </c>
      <c r="D43" s="14">
        <v>0</v>
      </c>
      <c r="E43" s="14">
        <v>0</v>
      </c>
      <c r="F43" s="30">
        <v>0</v>
      </c>
      <c r="G43" s="14">
        <f>SUM(G44)</f>
        <v>619.75</v>
      </c>
      <c r="H43" s="14">
        <f>SUM(H44)</f>
        <v>-619.75</v>
      </c>
      <c r="I43" s="30">
        <v>0</v>
      </c>
    </row>
    <row r="44" spans="1:9" ht="36" customHeight="1">
      <c r="A44" s="92" t="s">
        <v>360</v>
      </c>
      <c r="B44" s="93" t="s">
        <v>361</v>
      </c>
      <c r="C44" s="53">
        <v>0</v>
      </c>
      <c r="D44" s="53">
        <v>0</v>
      </c>
      <c r="E44" s="53">
        <v>0</v>
      </c>
      <c r="F44" s="26">
        <v>0</v>
      </c>
      <c r="G44" s="53">
        <f>SUM(G45)</f>
        <v>619.75</v>
      </c>
      <c r="H44" s="53">
        <f>SUM(H45)</f>
        <v>-619.75</v>
      </c>
      <c r="I44" s="26">
        <v>0</v>
      </c>
    </row>
    <row r="45" spans="1:9" ht="38.25" customHeight="1">
      <c r="A45" s="45" t="s">
        <v>362</v>
      </c>
      <c r="B45" s="93" t="s">
        <v>363</v>
      </c>
      <c r="C45" s="18">
        <v>0</v>
      </c>
      <c r="D45" s="18">
        <v>0</v>
      </c>
      <c r="E45" s="18">
        <v>0</v>
      </c>
      <c r="F45" s="19">
        <v>0</v>
      </c>
      <c r="G45" s="18">
        <v>619.75</v>
      </c>
      <c r="H45" s="18">
        <f>SUM(E45-G45)</f>
        <v>-619.75</v>
      </c>
      <c r="I45" s="19">
        <v>0</v>
      </c>
    </row>
    <row r="46" spans="1:10" ht="12.75">
      <c r="A46" s="48"/>
      <c r="B46" s="9" t="s">
        <v>78</v>
      </c>
      <c r="C46" s="49">
        <f>SUM(C47+C58+C65+C70+C83+C100)</f>
        <v>9873609.71</v>
      </c>
      <c r="D46" s="49">
        <f>SUM(D47+D58+D65+D70+D83+D100)</f>
        <v>8854071.71</v>
      </c>
      <c r="E46" s="49">
        <f>SUM(E47+E58+E65+E70+E83+E100)</f>
        <v>9034558.620000001</v>
      </c>
      <c r="F46" s="11">
        <f>SUM(E46/D46)*100</f>
        <v>102.03846225681856</v>
      </c>
      <c r="G46" s="49">
        <f>SUM(G47+G58+G65+G70+G83+G100)</f>
        <v>10196933.58</v>
      </c>
      <c r="H46" s="49">
        <f>SUM(H47+H58+H65+H70+H83+H100)</f>
        <v>-1162374.9599999995</v>
      </c>
      <c r="I46" s="11">
        <f>SUM(E46/G46)*100</f>
        <v>88.60074010602706</v>
      </c>
      <c r="J46" s="141"/>
    </row>
    <row r="47" spans="1:9" ht="38.25">
      <c r="A47" s="4" t="s">
        <v>79</v>
      </c>
      <c r="B47" s="50" t="s">
        <v>80</v>
      </c>
      <c r="C47" s="6">
        <f>SUM(C48,C52,C55)</f>
        <v>1320000</v>
      </c>
      <c r="D47" s="6">
        <f>SUM(D48,D55)+D52</f>
        <v>1278000</v>
      </c>
      <c r="E47" s="6">
        <f>SUM(E48,E55)+E52</f>
        <v>1366098.03</v>
      </c>
      <c r="F47" s="7">
        <f>SUM(E47/D47)*100</f>
        <v>106.89342957746479</v>
      </c>
      <c r="G47" s="6">
        <f>SUM(G48,G55)+G52</f>
        <v>1593708.7000000002</v>
      </c>
      <c r="H47" s="6">
        <f>SUM(H48+H55+H52)</f>
        <v>-227610.66999999995</v>
      </c>
      <c r="I47" s="7">
        <f>SUM(E47/G47)*100</f>
        <v>85.7181761008144</v>
      </c>
    </row>
    <row r="48" spans="1:9" ht="60">
      <c r="A48" s="12" t="s">
        <v>81</v>
      </c>
      <c r="B48" s="24" t="s">
        <v>82</v>
      </c>
      <c r="C48" s="14">
        <f aca="true" t="shared" si="6" ref="C48:I48">SUM(C49)</f>
        <v>670000</v>
      </c>
      <c r="D48" s="14">
        <f t="shared" si="6"/>
        <v>643500</v>
      </c>
      <c r="E48" s="14">
        <f t="shared" si="6"/>
        <v>684157.97</v>
      </c>
      <c r="F48" s="14">
        <f t="shared" si="6"/>
        <v>106.31825485625485</v>
      </c>
      <c r="G48" s="14">
        <f t="shared" si="6"/>
        <v>846364.02</v>
      </c>
      <c r="H48" s="14">
        <f t="shared" si="6"/>
        <v>-162206.04999999996</v>
      </c>
      <c r="I48" s="14">
        <f t="shared" si="6"/>
        <v>80.83495444430636</v>
      </c>
    </row>
    <row r="49" spans="1:9" ht="45">
      <c r="A49" s="51" t="s">
        <v>83</v>
      </c>
      <c r="B49" s="52" t="s">
        <v>84</v>
      </c>
      <c r="C49" s="53">
        <f>SUM(C50:C51)</f>
        <v>670000</v>
      </c>
      <c r="D49" s="53">
        <f>SUM(D50:D51)</f>
        <v>643500</v>
      </c>
      <c r="E49" s="53">
        <f>SUM(E50:E51)</f>
        <v>684157.97</v>
      </c>
      <c r="F49" s="26">
        <f>SUM(E49/D49)*100</f>
        <v>106.31825485625485</v>
      </c>
      <c r="G49" s="53">
        <f>SUM(G50:G51)</f>
        <v>846364.02</v>
      </c>
      <c r="H49" s="53">
        <f>SUM(H50:H51)</f>
        <v>-162206.04999999996</v>
      </c>
      <c r="I49" s="26">
        <f>SUM(E49/G49)*100</f>
        <v>80.83495444430636</v>
      </c>
    </row>
    <row r="50" spans="1:9" ht="58.5" customHeight="1">
      <c r="A50" s="51" t="s">
        <v>85</v>
      </c>
      <c r="B50" s="54" t="s">
        <v>86</v>
      </c>
      <c r="C50" s="53">
        <v>520000</v>
      </c>
      <c r="D50" s="53">
        <v>456500</v>
      </c>
      <c r="E50" s="53">
        <v>486068.75</v>
      </c>
      <c r="F50" s="26">
        <f>SUM(E50/D50)*100</f>
        <v>106.47727272727272</v>
      </c>
      <c r="G50" s="53">
        <v>581553.09</v>
      </c>
      <c r="H50" s="53">
        <f>SUM(E50-G50)</f>
        <v>-95484.33999999997</v>
      </c>
      <c r="I50" s="26">
        <f>E50/G50*100</f>
        <v>83.58114819749302</v>
      </c>
    </row>
    <row r="51" spans="1:9" ht="60" customHeight="1">
      <c r="A51" s="36" t="s">
        <v>87</v>
      </c>
      <c r="B51" s="17" t="s">
        <v>88</v>
      </c>
      <c r="C51" s="18">
        <v>150000</v>
      </c>
      <c r="D51" s="18">
        <v>187000</v>
      </c>
      <c r="E51" s="18">
        <v>198089.22</v>
      </c>
      <c r="F51" s="19">
        <f>SUM(E51/D51)*100</f>
        <v>105.930064171123</v>
      </c>
      <c r="G51" s="18">
        <v>264810.93</v>
      </c>
      <c r="H51" s="18">
        <f>SUM(E51-G51)</f>
        <v>-66721.70999999999</v>
      </c>
      <c r="I51" s="19">
        <f aca="true" t="shared" si="7" ref="I51:I62">SUM(E51/G51)*100</f>
        <v>74.80401960749883</v>
      </c>
    </row>
    <row r="52" spans="1:9" ht="24">
      <c r="A52" s="23" t="s">
        <v>89</v>
      </c>
      <c r="B52" s="24" t="s">
        <v>90</v>
      </c>
      <c r="C52" s="14">
        <f>SUM(C53)</f>
        <v>35000</v>
      </c>
      <c r="D52" s="14">
        <f>D53</f>
        <v>19500</v>
      </c>
      <c r="E52" s="14">
        <f>E53</f>
        <v>19500</v>
      </c>
      <c r="F52" s="30">
        <f>E52/D52*100</f>
        <v>100</v>
      </c>
      <c r="G52" s="14">
        <f>SUM(G53)</f>
        <v>31700</v>
      </c>
      <c r="H52" s="14">
        <f>E52-G52</f>
        <v>-12200</v>
      </c>
      <c r="I52" s="19">
        <f t="shared" si="7"/>
        <v>61.51419558359621</v>
      </c>
    </row>
    <row r="53" spans="1:9" ht="33.75">
      <c r="A53" s="23" t="s">
        <v>91</v>
      </c>
      <c r="B53" s="52" t="s">
        <v>92</v>
      </c>
      <c r="C53" s="53">
        <f>SUM(C54)</f>
        <v>35000</v>
      </c>
      <c r="D53" s="53">
        <f>D54</f>
        <v>19500</v>
      </c>
      <c r="E53" s="53">
        <f>E54</f>
        <v>19500</v>
      </c>
      <c r="F53" s="26">
        <f>E53/D53*100</f>
        <v>100</v>
      </c>
      <c r="G53" s="53">
        <f>SUM(G54)</f>
        <v>31700</v>
      </c>
      <c r="H53" s="53">
        <f>E53-G53</f>
        <v>-12200</v>
      </c>
      <c r="I53" s="19">
        <f t="shared" si="7"/>
        <v>61.51419558359621</v>
      </c>
    </row>
    <row r="54" spans="1:9" ht="33.75">
      <c r="A54" s="55" t="s">
        <v>93</v>
      </c>
      <c r="B54" s="52" t="s">
        <v>94</v>
      </c>
      <c r="C54" s="53">
        <v>35000</v>
      </c>
      <c r="D54" s="53">
        <v>19500</v>
      </c>
      <c r="E54" s="53">
        <v>19500</v>
      </c>
      <c r="F54" s="26">
        <f>E54/D54*100</f>
        <v>100</v>
      </c>
      <c r="G54" s="53">
        <v>31700</v>
      </c>
      <c r="H54" s="53">
        <f>E54-G54</f>
        <v>-12200</v>
      </c>
      <c r="I54" s="19">
        <f t="shared" si="7"/>
        <v>61.51419558359621</v>
      </c>
    </row>
    <row r="55" spans="1:9" ht="60">
      <c r="A55" s="23" t="s">
        <v>95</v>
      </c>
      <c r="B55" s="24" t="s">
        <v>96</v>
      </c>
      <c r="C55" s="14">
        <f aca="true" t="shared" si="8" ref="C55:E56">SUM(C56)</f>
        <v>615000</v>
      </c>
      <c r="D55" s="14">
        <f t="shared" si="8"/>
        <v>615000</v>
      </c>
      <c r="E55" s="14">
        <f t="shared" si="8"/>
        <v>662440.06</v>
      </c>
      <c r="F55" s="15">
        <f aca="true" t="shared" si="9" ref="F55:F63">SUM(E55/D55)*100</f>
        <v>107.71383089430896</v>
      </c>
      <c r="G55" s="14">
        <f>SUM(G56)</f>
        <v>715644.68</v>
      </c>
      <c r="H55" s="14">
        <f>SUM(H56)</f>
        <v>-53204.619999999995</v>
      </c>
      <c r="I55" s="15">
        <f t="shared" si="7"/>
        <v>92.56549772716818</v>
      </c>
    </row>
    <row r="56" spans="1:9" ht="56.25">
      <c r="A56" s="23" t="s">
        <v>97</v>
      </c>
      <c r="B56" s="52" t="s">
        <v>98</v>
      </c>
      <c r="C56" s="53">
        <f t="shared" si="8"/>
        <v>615000</v>
      </c>
      <c r="D56" s="53">
        <f t="shared" si="8"/>
        <v>615000</v>
      </c>
      <c r="E56" s="53">
        <f t="shared" si="8"/>
        <v>662440.06</v>
      </c>
      <c r="F56" s="15">
        <f t="shared" si="9"/>
        <v>107.71383089430896</v>
      </c>
      <c r="G56" s="53">
        <f>SUM(G57)</f>
        <v>715644.68</v>
      </c>
      <c r="H56" s="53">
        <f>SUM(H57)</f>
        <v>-53204.619999999995</v>
      </c>
      <c r="I56" s="15">
        <f t="shared" si="7"/>
        <v>92.56549772716818</v>
      </c>
    </row>
    <row r="57" spans="1:9" ht="56.25">
      <c r="A57" s="55" t="s">
        <v>99</v>
      </c>
      <c r="B57" s="52" t="s">
        <v>100</v>
      </c>
      <c r="C57" s="53">
        <v>615000</v>
      </c>
      <c r="D57" s="53">
        <v>615000</v>
      </c>
      <c r="E57" s="53">
        <v>662440.06</v>
      </c>
      <c r="F57" s="26">
        <f t="shared" si="9"/>
        <v>107.71383089430896</v>
      </c>
      <c r="G57" s="53">
        <v>715644.68</v>
      </c>
      <c r="H57" s="53">
        <f>SUM(E57-G57)</f>
        <v>-53204.619999999995</v>
      </c>
      <c r="I57" s="26">
        <f t="shared" si="7"/>
        <v>92.56549772716818</v>
      </c>
    </row>
    <row r="58" spans="1:9" ht="27" customHeight="1">
      <c r="A58" s="4" t="s">
        <v>101</v>
      </c>
      <c r="B58" s="50" t="s">
        <v>102</v>
      </c>
      <c r="C58" s="6">
        <f>SUM(C59)</f>
        <v>39600</v>
      </c>
      <c r="D58" s="6">
        <f>SUM(D59)</f>
        <v>190840</v>
      </c>
      <c r="E58" s="6">
        <f>SUM(E59)</f>
        <v>190679.86</v>
      </c>
      <c r="F58" s="7">
        <f t="shared" si="9"/>
        <v>99.91608677426116</v>
      </c>
      <c r="G58" s="6">
        <f>SUM(G59)</f>
        <v>51598.990000000005</v>
      </c>
      <c r="H58" s="6">
        <f>SUM(H59)</f>
        <v>139080.87</v>
      </c>
      <c r="I58" s="7">
        <f t="shared" si="7"/>
        <v>369.5418456834135</v>
      </c>
    </row>
    <row r="59" spans="1:9" ht="12.75">
      <c r="A59" s="12" t="s">
        <v>103</v>
      </c>
      <c r="B59" s="41" t="s">
        <v>104</v>
      </c>
      <c r="C59" s="14">
        <f>SUM(C60:C62)</f>
        <v>39600</v>
      </c>
      <c r="D59" s="14">
        <f>SUM(D60:D62)</f>
        <v>190840</v>
      </c>
      <c r="E59" s="14">
        <f>SUM(E60:E62)</f>
        <v>190679.86</v>
      </c>
      <c r="F59" s="15">
        <f t="shared" si="9"/>
        <v>99.91608677426116</v>
      </c>
      <c r="G59" s="14">
        <f>SUM(G60:G64)</f>
        <v>51598.990000000005</v>
      </c>
      <c r="H59" s="14">
        <f>SUM(H60:H62)</f>
        <v>139080.87</v>
      </c>
      <c r="I59" s="15">
        <f t="shared" si="7"/>
        <v>369.5418456834135</v>
      </c>
    </row>
    <row r="60" spans="1:9" ht="22.5">
      <c r="A60" s="16" t="s">
        <v>105</v>
      </c>
      <c r="B60" s="17" t="s">
        <v>106</v>
      </c>
      <c r="C60" s="18">
        <v>28100</v>
      </c>
      <c r="D60" s="18">
        <v>39000</v>
      </c>
      <c r="E60" s="18">
        <v>38873.2</v>
      </c>
      <c r="F60" s="19">
        <f t="shared" si="9"/>
        <v>99.67487179487179</v>
      </c>
      <c r="G60" s="18">
        <v>41080.43</v>
      </c>
      <c r="H60" s="18">
        <f>SUM(E60-G60)</f>
        <v>-2207.230000000003</v>
      </c>
      <c r="I60" s="19">
        <f t="shared" si="7"/>
        <v>94.62705234584934</v>
      </c>
    </row>
    <row r="61" spans="1:9" ht="12.75">
      <c r="A61" s="56" t="s">
        <v>107</v>
      </c>
      <c r="B61" s="57" t="s">
        <v>108</v>
      </c>
      <c r="C61" s="18">
        <v>1200</v>
      </c>
      <c r="D61" s="18">
        <v>540</v>
      </c>
      <c r="E61" s="18">
        <v>532.42</v>
      </c>
      <c r="F61" s="19">
        <f t="shared" si="9"/>
        <v>98.59629629629629</v>
      </c>
      <c r="G61" s="18">
        <v>1502.79</v>
      </c>
      <c r="H61" s="18">
        <f>SUM(E61-G61)</f>
        <v>-970.37</v>
      </c>
      <c r="I61" s="19">
        <f t="shared" si="7"/>
        <v>35.42876915603644</v>
      </c>
    </row>
    <row r="62" spans="1:9" ht="12.75">
      <c r="A62" s="16" t="s">
        <v>109</v>
      </c>
      <c r="B62" s="17" t="s">
        <v>110</v>
      </c>
      <c r="C62" s="53">
        <f>SUM(C63)</f>
        <v>10300</v>
      </c>
      <c r="D62" s="53">
        <f>SUM(D63)</f>
        <v>151300</v>
      </c>
      <c r="E62" s="53">
        <f>SUM(E63:E64)</f>
        <v>151274.24</v>
      </c>
      <c r="F62" s="19">
        <f t="shared" si="9"/>
        <v>99.9829742233972</v>
      </c>
      <c r="G62" s="18">
        <v>9015.77</v>
      </c>
      <c r="H62" s="18">
        <f>SUM(E62-G62)</f>
        <v>142258.47</v>
      </c>
      <c r="I62" s="19">
        <f t="shared" si="7"/>
        <v>1677.884861747804</v>
      </c>
    </row>
    <row r="63" spans="1:9" ht="12.75">
      <c r="A63" s="16" t="s">
        <v>111</v>
      </c>
      <c r="B63" s="17" t="s">
        <v>112</v>
      </c>
      <c r="C63" s="18">
        <v>10300</v>
      </c>
      <c r="D63" s="18">
        <v>151300</v>
      </c>
      <c r="E63" s="18">
        <v>4676.21</v>
      </c>
      <c r="F63" s="19">
        <f t="shared" si="9"/>
        <v>3.090687376074025</v>
      </c>
      <c r="G63" s="18">
        <v>0</v>
      </c>
      <c r="H63" s="18">
        <f>SUM(E63-G63)</f>
        <v>4676.21</v>
      </c>
      <c r="I63" s="19">
        <v>0</v>
      </c>
    </row>
    <row r="64" spans="1:9" ht="15" customHeight="1">
      <c r="A64" s="16" t="s">
        <v>113</v>
      </c>
      <c r="B64" s="58" t="s">
        <v>114</v>
      </c>
      <c r="C64" s="18">
        <v>0</v>
      </c>
      <c r="D64" s="18">
        <v>0</v>
      </c>
      <c r="E64" s="18">
        <v>146598.03</v>
      </c>
      <c r="F64" s="19">
        <v>0</v>
      </c>
      <c r="G64" s="18">
        <v>0</v>
      </c>
      <c r="H64" s="18">
        <f>SUM(E64-G64)</f>
        <v>146598.03</v>
      </c>
      <c r="I64" s="19">
        <v>0</v>
      </c>
    </row>
    <row r="65" spans="1:9" ht="25.5">
      <c r="A65" s="20" t="s">
        <v>115</v>
      </c>
      <c r="B65" s="21" t="s">
        <v>116</v>
      </c>
      <c r="C65" s="6">
        <f aca="true" t="shared" si="10" ref="C65:E66">SUM(C66)</f>
        <v>6842508</v>
      </c>
      <c r="D65" s="6">
        <f t="shared" si="10"/>
        <v>5820125</v>
      </c>
      <c r="E65" s="6">
        <f t="shared" si="10"/>
        <v>5870852.7700000005</v>
      </c>
      <c r="F65" s="7">
        <f>SUM(E65/D65)*100</f>
        <v>100.87159244861581</v>
      </c>
      <c r="G65" s="6">
        <f aca="true" t="shared" si="11" ref="G65:H67">SUM(G66)</f>
        <v>5620993.85</v>
      </c>
      <c r="H65" s="6">
        <f t="shared" si="11"/>
        <v>249858.9200000005</v>
      </c>
      <c r="I65" s="7">
        <f>SUM(E65/G65)*100</f>
        <v>104.44510217708209</v>
      </c>
    </row>
    <row r="66" spans="1:9" ht="12.75">
      <c r="A66" s="23" t="s">
        <v>117</v>
      </c>
      <c r="B66" s="24" t="s">
        <v>118</v>
      </c>
      <c r="C66" s="14">
        <f t="shared" si="10"/>
        <v>6842508</v>
      </c>
      <c r="D66" s="14">
        <f t="shared" si="10"/>
        <v>5820125</v>
      </c>
      <c r="E66" s="14">
        <f t="shared" si="10"/>
        <v>5870852.7700000005</v>
      </c>
      <c r="F66" s="15">
        <f>SUM(E66/D66)*100</f>
        <v>100.87159244861581</v>
      </c>
      <c r="G66" s="14">
        <f t="shared" si="11"/>
        <v>5620993.85</v>
      </c>
      <c r="H66" s="14">
        <f>SUM(H67+H69)</f>
        <v>249858.9200000005</v>
      </c>
      <c r="I66" s="15">
        <f>SUM(E66/G66)*100</f>
        <v>104.44510217708209</v>
      </c>
    </row>
    <row r="67" spans="1:9" ht="12.75">
      <c r="A67" s="55" t="s">
        <v>119</v>
      </c>
      <c r="B67" s="52" t="s">
        <v>120</v>
      </c>
      <c r="C67" s="53">
        <f>SUM(C68)</f>
        <v>6842508</v>
      </c>
      <c r="D67" s="53">
        <f>SUM(D68)</f>
        <v>5820125</v>
      </c>
      <c r="E67" s="53">
        <f>SUM(E68:E69)</f>
        <v>5870852.7700000005</v>
      </c>
      <c r="F67" s="26">
        <f>SUM(E67/D67)*100</f>
        <v>100.87159244861581</v>
      </c>
      <c r="G67" s="53">
        <f t="shared" si="11"/>
        <v>5620993.85</v>
      </c>
      <c r="H67" s="53">
        <f t="shared" si="11"/>
        <v>243245.06000000052</v>
      </c>
      <c r="I67" s="26">
        <f>SUM(E67/G67)*100</f>
        <v>104.44510217708209</v>
      </c>
    </row>
    <row r="68" spans="1:9" ht="22.5">
      <c r="A68" s="16" t="s">
        <v>121</v>
      </c>
      <c r="B68" s="17" t="s">
        <v>122</v>
      </c>
      <c r="C68" s="18">
        <v>6842508</v>
      </c>
      <c r="D68" s="18">
        <v>5820125</v>
      </c>
      <c r="E68" s="18">
        <v>5864238.91</v>
      </c>
      <c r="F68" s="19">
        <f>SUM(E68/D68)*100</f>
        <v>100.75795468310389</v>
      </c>
      <c r="G68" s="18">
        <v>5620993.85</v>
      </c>
      <c r="H68" s="18">
        <f>SUM(E68-G68)</f>
        <v>243245.06000000052</v>
      </c>
      <c r="I68" s="19">
        <f>SUM(E68/G68)*100</f>
        <v>104.32743864325703</v>
      </c>
    </row>
    <row r="69" spans="1:9" ht="22.5">
      <c r="A69" s="16" t="s">
        <v>123</v>
      </c>
      <c r="B69" s="17" t="s">
        <v>124</v>
      </c>
      <c r="C69" s="18"/>
      <c r="D69" s="18"/>
      <c r="E69" s="18">
        <v>6613.86</v>
      </c>
      <c r="F69" s="19"/>
      <c r="G69" s="18"/>
      <c r="H69" s="18">
        <f>SUM(E69-G69)</f>
        <v>6613.86</v>
      </c>
      <c r="I69" s="19" t="e">
        <f>SUM(E69/G69)*100</f>
        <v>#DIV/0!</v>
      </c>
    </row>
    <row r="70" spans="1:9" ht="25.5">
      <c r="A70" s="4" t="s">
        <v>125</v>
      </c>
      <c r="B70" s="27" t="s">
        <v>126</v>
      </c>
      <c r="C70" s="6">
        <f>SUM(C71,C74,C79)</f>
        <v>1345000</v>
      </c>
      <c r="D70" s="6">
        <f>SUM(D71,D74)+D79</f>
        <v>944203</v>
      </c>
      <c r="E70" s="6">
        <f>SUM(E71,E74)+E79</f>
        <v>953349.9800000001</v>
      </c>
      <c r="F70" s="7">
        <f>SUM(E70/D70)*100</f>
        <v>100.96875142315795</v>
      </c>
      <c r="G70" s="6">
        <f>SUM(G71,G74)+G79</f>
        <v>2466786.17</v>
      </c>
      <c r="H70" s="6">
        <f>SUM(H71,H74)</f>
        <v>-1513436.19</v>
      </c>
      <c r="I70" s="7">
        <f aca="true" t="shared" si="12" ref="I70:I75">SUM(E70/G70)*100</f>
        <v>38.64745114895792</v>
      </c>
    </row>
    <row r="71" spans="1:9" ht="56.25" customHeight="1">
      <c r="A71" s="12" t="s">
        <v>127</v>
      </c>
      <c r="B71" s="24" t="s">
        <v>128</v>
      </c>
      <c r="C71" s="14">
        <f aca="true" t="shared" si="13" ref="C71:E72">SUM(C72)</f>
        <v>1000000</v>
      </c>
      <c r="D71" s="14">
        <f t="shared" si="13"/>
        <v>333653</v>
      </c>
      <c r="E71" s="14">
        <f t="shared" si="13"/>
        <v>333653</v>
      </c>
      <c r="F71" s="15">
        <f>E71/D71*100</f>
        <v>100</v>
      </c>
      <c r="G71" s="14">
        <f>SUM(G72)</f>
        <v>1764600</v>
      </c>
      <c r="H71" s="14">
        <f>SUM(E71-G71)</f>
        <v>-1430947</v>
      </c>
      <c r="I71" s="15">
        <f t="shared" si="12"/>
        <v>18.90813782160263</v>
      </c>
    </row>
    <row r="72" spans="1:9" ht="54.75" customHeight="1">
      <c r="A72" s="51" t="s">
        <v>129</v>
      </c>
      <c r="B72" s="52" t="s">
        <v>130</v>
      </c>
      <c r="C72" s="53">
        <f t="shared" si="13"/>
        <v>1000000</v>
      </c>
      <c r="D72" s="53">
        <f t="shared" si="13"/>
        <v>333653</v>
      </c>
      <c r="E72" s="53">
        <f t="shared" si="13"/>
        <v>333653</v>
      </c>
      <c r="F72" s="15">
        <f>E72/D72*100</f>
        <v>100</v>
      </c>
      <c r="G72" s="53">
        <f>SUM(G73)</f>
        <v>1764600</v>
      </c>
      <c r="H72" s="14">
        <f>SUM(E72-G72)</f>
        <v>-1430947</v>
      </c>
      <c r="I72" s="15">
        <f t="shared" si="12"/>
        <v>18.90813782160263</v>
      </c>
    </row>
    <row r="73" spans="1:9" ht="54.75" customHeight="1">
      <c r="A73" s="36" t="s">
        <v>131</v>
      </c>
      <c r="B73" s="17" t="s">
        <v>132</v>
      </c>
      <c r="C73" s="18">
        <v>1000000</v>
      </c>
      <c r="D73" s="18">
        <v>333653</v>
      </c>
      <c r="E73" s="18">
        <v>333653</v>
      </c>
      <c r="F73" s="15">
        <f>E73/D73*100</f>
        <v>100</v>
      </c>
      <c r="G73" s="18">
        <v>1764600</v>
      </c>
      <c r="H73" s="14">
        <f>SUM(E73-G73)</f>
        <v>-1430947</v>
      </c>
      <c r="I73" s="15">
        <f t="shared" si="12"/>
        <v>18.90813782160263</v>
      </c>
    </row>
    <row r="74" spans="1:10" ht="22.5" customHeight="1">
      <c r="A74" s="12" t="s">
        <v>133</v>
      </c>
      <c r="B74" s="24" t="s">
        <v>134</v>
      </c>
      <c r="C74" s="14">
        <f>SUM(C75)</f>
        <v>320000</v>
      </c>
      <c r="D74" s="14">
        <f>SUM(D75)</f>
        <v>600000</v>
      </c>
      <c r="E74" s="14">
        <f>SUM(E75)</f>
        <v>572130.56</v>
      </c>
      <c r="F74" s="30">
        <f>SUM(E74/D74)*100</f>
        <v>95.35509333333334</v>
      </c>
      <c r="G74" s="14">
        <f>SUM(G75)</f>
        <v>645526.89</v>
      </c>
      <c r="H74" s="14">
        <f>SUM(H75)</f>
        <v>-82489.18999999999</v>
      </c>
      <c r="I74" s="30">
        <f t="shared" si="12"/>
        <v>88.63001198912102</v>
      </c>
      <c r="J74" s="59"/>
    </row>
    <row r="75" spans="1:9" ht="22.5">
      <c r="A75" s="51" t="s">
        <v>135</v>
      </c>
      <c r="B75" s="52" t="s">
        <v>136</v>
      </c>
      <c r="C75" s="53">
        <f>SUM(C77:C78)+C76</f>
        <v>320000</v>
      </c>
      <c r="D75" s="53">
        <f>SUM(D77:D78)+D76</f>
        <v>600000</v>
      </c>
      <c r="E75" s="53">
        <f>SUM(E77:E78)+E76</f>
        <v>572130.56</v>
      </c>
      <c r="F75" s="26">
        <f>SUM(E75/D75)*100</f>
        <v>95.35509333333334</v>
      </c>
      <c r="G75" s="53">
        <f>SUM(G77:G78)+G76</f>
        <v>645526.89</v>
      </c>
      <c r="H75" s="53">
        <f>SUM(H77:H78)+H76+H79</f>
        <v>-82489.18999999999</v>
      </c>
      <c r="I75" s="26">
        <f t="shared" si="12"/>
        <v>88.63001198912102</v>
      </c>
    </row>
    <row r="76" spans="1:9" ht="46.5" customHeight="1">
      <c r="A76" s="36" t="s">
        <v>137</v>
      </c>
      <c r="B76" s="17" t="s">
        <v>138</v>
      </c>
      <c r="C76" s="18">
        <v>120000</v>
      </c>
      <c r="D76" s="18">
        <v>468000</v>
      </c>
      <c r="E76" s="18">
        <v>467356.39</v>
      </c>
      <c r="F76" s="26">
        <f>SUM(E76/D76)*100</f>
        <v>99.8624764957265</v>
      </c>
      <c r="G76" s="18">
        <v>226304.78</v>
      </c>
      <c r="H76" s="18">
        <f>SUM(E76-G76)</f>
        <v>241051.61000000002</v>
      </c>
      <c r="I76" s="19">
        <f>E76/H76*100</f>
        <v>193.8822935055277</v>
      </c>
    </row>
    <row r="77" spans="1:9" ht="38.25" customHeight="1">
      <c r="A77" s="36" t="s">
        <v>139</v>
      </c>
      <c r="B77" s="17" t="s">
        <v>140</v>
      </c>
      <c r="C77" s="18">
        <v>0</v>
      </c>
      <c r="D77" s="18">
        <v>0</v>
      </c>
      <c r="E77" s="18">
        <v>0</v>
      </c>
      <c r="F77" s="19">
        <v>0</v>
      </c>
      <c r="G77" s="18">
        <v>0</v>
      </c>
      <c r="H77" s="18">
        <f>SUM(E77-G77)</f>
        <v>0</v>
      </c>
      <c r="I77" s="19">
        <v>0</v>
      </c>
    </row>
    <row r="78" spans="1:9" ht="34.5" customHeight="1">
      <c r="A78" s="36" t="s">
        <v>141</v>
      </c>
      <c r="B78" s="17" t="s">
        <v>142</v>
      </c>
      <c r="C78" s="18">
        <v>200000</v>
      </c>
      <c r="D78" s="18">
        <v>132000</v>
      </c>
      <c r="E78" s="18">
        <v>104774.17</v>
      </c>
      <c r="F78" s="19">
        <f>SUM(E78/D78)*100</f>
        <v>79.3743712121212</v>
      </c>
      <c r="G78" s="18">
        <v>419222.11</v>
      </c>
      <c r="H78" s="18">
        <f>SUM(E78-G78)</f>
        <v>-314447.94</v>
      </c>
      <c r="I78" s="19">
        <f aca="true" t="shared" si="14" ref="I78:I83">SUM(E78/G78)*100</f>
        <v>24.992520074859602</v>
      </c>
    </row>
    <row r="79" spans="1:9" ht="44.25" customHeight="1">
      <c r="A79" s="51" t="s">
        <v>143</v>
      </c>
      <c r="B79" s="52" t="s">
        <v>144</v>
      </c>
      <c r="C79" s="53">
        <f>SUM(C80)</f>
        <v>25000</v>
      </c>
      <c r="D79" s="53">
        <f>D80</f>
        <v>10550</v>
      </c>
      <c r="E79" s="53">
        <f>E80</f>
        <v>47566.42</v>
      </c>
      <c r="F79" s="26">
        <f>E79/D79*100</f>
        <v>450.86654028436016</v>
      </c>
      <c r="G79" s="53">
        <f>SUM(G80)</f>
        <v>56659.28</v>
      </c>
      <c r="H79" s="53">
        <f>E79-G79</f>
        <v>-9092.86</v>
      </c>
      <c r="I79" s="19">
        <f t="shared" si="14"/>
        <v>83.9516845254652</v>
      </c>
    </row>
    <row r="80" spans="1:9" ht="45" customHeight="1">
      <c r="A80" s="36" t="s">
        <v>145</v>
      </c>
      <c r="B80" s="17" t="s">
        <v>146</v>
      </c>
      <c r="C80" s="18">
        <f>SUM(C81:C81)</f>
        <v>25000</v>
      </c>
      <c r="D80" s="18">
        <f>SUM(D81)</f>
        <v>10550</v>
      </c>
      <c r="E80" s="18">
        <f>SUM(E81:E82)</f>
        <v>47566.42</v>
      </c>
      <c r="F80" s="18">
        <f>SUM(F81)</f>
        <v>440.9651184834123</v>
      </c>
      <c r="G80" s="18">
        <f>SUM(G81:G82)</f>
        <v>56659.28</v>
      </c>
      <c r="H80" s="18">
        <f>SUM(H81:H82)</f>
        <v>-9092.86</v>
      </c>
      <c r="I80" s="19">
        <f t="shared" si="14"/>
        <v>83.9516845254652</v>
      </c>
    </row>
    <row r="81" spans="1:9" ht="66.75" customHeight="1">
      <c r="A81" s="36" t="s">
        <v>147</v>
      </c>
      <c r="B81" s="60" t="s">
        <v>148</v>
      </c>
      <c r="C81" s="18">
        <v>25000</v>
      </c>
      <c r="D81" s="18">
        <v>10550</v>
      </c>
      <c r="E81" s="18">
        <v>46521.82</v>
      </c>
      <c r="F81" s="19">
        <f>E81/D81*100</f>
        <v>440.9651184834123</v>
      </c>
      <c r="G81" s="18">
        <v>32030.55</v>
      </c>
      <c r="H81" s="18">
        <f>E81-G81</f>
        <v>14491.27</v>
      </c>
      <c r="I81" s="19">
        <f t="shared" si="14"/>
        <v>145.24202675258465</v>
      </c>
    </row>
    <row r="82" spans="1:9" ht="41.25" customHeight="1">
      <c r="A82" s="36" t="s">
        <v>364</v>
      </c>
      <c r="B82" s="60" t="s">
        <v>149</v>
      </c>
      <c r="C82" s="18"/>
      <c r="D82" s="18"/>
      <c r="E82" s="18">
        <v>1044.6</v>
      </c>
      <c r="F82" s="19"/>
      <c r="G82" s="18">
        <v>24628.73</v>
      </c>
      <c r="H82" s="18">
        <f>E82-G82</f>
        <v>-23584.13</v>
      </c>
      <c r="I82" s="19">
        <f t="shared" si="14"/>
        <v>4.241388004984422</v>
      </c>
    </row>
    <row r="83" spans="1:9" ht="17.25" customHeight="1">
      <c r="A83" s="4" t="s">
        <v>150</v>
      </c>
      <c r="B83" s="50" t="s">
        <v>151</v>
      </c>
      <c r="C83" s="6">
        <f>SUM(C87,C89,C91,C94,C95,C97,C98)</f>
        <v>326501.71</v>
      </c>
      <c r="D83" s="6">
        <f>SUM(D87,D91,D94,D95,D97,D98)+D85+D89+D86</f>
        <v>601901.71</v>
      </c>
      <c r="E83" s="6">
        <f>SUM(E87,E91,E94,E95,E97,E98)+E85+E89+E86</f>
        <v>613575.25</v>
      </c>
      <c r="F83" s="7">
        <f>SUM(E83/D83)*100</f>
        <v>101.93944290339365</v>
      </c>
      <c r="G83" s="6">
        <f>SUM(G87,G91,G94,G95,G97,G98)+G85+G89+G86</f>
        <v>423329.62</v>
      </c>
      <c r="H83" s="6">
        <f>SUM(H87,H91,H94,H95,H97,H98)+H85+H89+H86</f>
        <v>190245.63</v>
      </c>
      <c r="I83" s="7">
        <f t="shared" si="14"/>
        <v>144.9403067992266</v>
      </c>
    </row>
    <row r="84" spans="1:9" ht="27.75" customHeight="1">
      <c r="A84" s="28" t="s">
        <v>152</v>
      </c>
      <c r="B84" s="61" t="s">
        <v>153</v>
      </c>
      <c r="C84" s="47">
        <v>0</v>
      </c>
      <c r="D84" s="47">
        <f>D85+D86</f>
        <v>725</v>
      </c>
      <c r="E84" s="47">
        <f>E85+E86</f>
        <v>900</v>
      </c>
      <c r="F84" s="132">
        <f aca="true" t="shared" si="15" ref="F84:F90">E84/D84*100</f>
        <v>124.13793103448276</v>
      </c>
      <c r="G84" s="47">
        <f>G85</f>
        <v>0</v>
      </c>
      <c r="H84" s="47">
        <f>H85</f>
        <v>750</v>
      </c>
      <c r="I84" s="7">
        <v>0</v>
      </c>
    </row>
    <row r="85" spans="1:9" ht="63" customHeight="1">
      <c r="A85" s="28" t="s">
        <v>154</v>
      </c>
      <c r="B85" s="41" t="s">
        <v>155</v>
      </c>
      <c r="C85" s="47">
        <v>0</v>
      </c>
      <c r="D85" s="47">
        <v>575</v>
      </c>
      <c r="E85" s="47">
        <v>750</v>
      </c>
      <c r="F85" s="132">
        <f t="shared" si="15"/>
        <v>130.43478260869566</v>
      </c>
      <c r="G85" s="47">
        <v>0</v>
      </c>
      <c r="H85" s="18">
        <f>SUM(E85-G85)</f>
        <v>750</v>
      </c>
      <c r="I85" s="7">
        <v>0</v>
      </c>
    </row>
    <row r="86" spans="1:9" ht="53.25" customHeight="1">
      <c r="A86" s="12" t="s">
        <v>156</v>
      </c>
      <c r="B86" s="41" t="s">
        <v>157</v>
      </c>
      <c r="C86" s="14">
        <v>0</v>
      </c>
      <c r="D86" s="14">
        <v>150</v>
      </c>
      <c r="E86" s="14">
        <v>150</v>
      </c>
      <c r="F86" s="132">
        <f t="shared" si="15"/>
        <v>100</v>
      </c>
      <c r="G86" s="14">
        <v>-150</v>
      </c>
      <c r="H86" s="62">
        <f>SUM(E86-G86)</f>
        <v>300</v>
      </c>
      <c r="I86" s="7">
        <v>0</v>
      </c>
    </row>
    <row r="87" spans="1:9" ht="45" customHeight="1">
      <c r="A87" s="63" t="s">
        <v>158</v>
      </c>
      <c r="B87" s="64" t="s">
        <v>159</v>
      </c>
      <c r="C87" s="14">
        <f>SUM(C88)</f>
        <v>2222.22</v>
      </c>
      <c r="D87" s="14">
        <f>SUM(D88)</f>
        <v>45021.71</v>
      </c>
      <c r="E87" s="14">
        <f>SUM(E88)</f>
        <v>45000</v>
      </c>
      <c r="F87" s="30">
        <f t="shared" si="15"/>
        <v>99.95177881959614</v>
      </c>
      <c r="G87" s="14">
        <f>SUM(G88)</f>
        <v>30000</v>
      </c>
      <c r="H87" s="14">
        <f>SUM(H88)</f>
        <v>15000</v>
      </c>
      <c r="I87" s="7">
        <v>0</v>
      </c>
    </row>
    <row r="88" spans="1:9" ht="43.5" customHeight="1">
      <c r="A88" s="56" t="s">
        <v>160</v>
      </c>
      <c r="B88" s="65" t="s">
        <v>161</v>
      </c>
      <c r="C88" s="18">
        <v>2222.22</v>
      </c>
      <c r="D88" s="18">
        <v>45021.71</v>
      </c>
      <c r="E88" s="18">
        <v>45000</v>
      </c>
      <c r="F88" s="19">
        <f t="shared" si="15"/>
        <v>99.95177881959614</v>
      </c>
      <c r="G88" s="18">
        <v>30000</v>
      </c>
      <c r="H88" s="18">
        <f>SUM(E88-G88)</f>
        <v>15000</v>
      </c>
      <c r="I88" s="15">
        <v>0</v>
      </c>
    </row>
    <row r="89" spans="1:9" ht="43.5" customHeight="1">
      <c r="A89" s="63" t="s">
        <v>162</v>
      </c>
      <c r="B89" s="64" t="s">
        <v>163</v>
      </c>
      <c r="C89" s="14">
        <f>SUM(C90)</f>
        <v>17333.33</v>
      </c>
      <c r="D89" s="14">
        <f>SUM(D90)</f>
        <v>5000</v>
      </c>
      <c r="E89" s="14">
        <f>SUM(E90)</f>
        <v>5000</v>
      </c>
      <c r="F89" s="19">
        <f t="shared" si="15"/>
        <v>100</v>
      </c>
      <c r="G89" s="14">
        <f>SUM(G90)</f>
        <v>50000</v>
      </c>
      <c r="H89" s="14">
        <f>SUM(H90)</f>
        <v>-45000</v>
      </c>
      <c r="I89" s="15">
        <f>E89/G89*100</f>
        <v>10</v>
      </c>
    </row>
    <row r="90" spans="1:9" ht="43.5" customHeight="1">
      <c r="A90" s="56" t="s">
        <v>164</v>
      </c>
      <c r="B90" s="65" t="s">
        <v>165</v>
      </c>
      <c r="C90" s="18">
        <v>17333.33</v>
      </c>
      <c r="D90" s="18">
        <v>5000</v>
      </c>
      <c r="E90" s="18">
        <v>5000</v>
      </c>
      <c r="F90" s="19">
        <f t="shared" si="15"/>
        <v>100</v>
      </c>
      <c r="G90" s="18">
        <v>50000</v>
      </c>
      <c r="H90" s="18">
        <f>SUM(E90-G90)</f>
        <v>-45000</v>
      </c>
      <c r="I90" s="15">
        <f>E90/G90*100</f>
        <v>10</v>
      </c>
    </row>
    <row r="91" spans="1:9" ht="86.25" customHeight="1">
      <c r="A91" s="23" t="s">
        <v>166</v>
      </c>
      <c r="B91" s="41" t="s">
        <v>167</v>
      </c>
      <c r="C91" s="66">
        <v>0</v>
      </c>
      <c r="D91" s="66">
        <f>SUM(D92:D93)</f>
        <v>10000</v>
      </c>
      <c r="E91" s="66">
        <f>SUM(E92:E93)</f>
        <v>10000</v>
      </c>
      <c r="F91" s="19">
        <v>0</v>
      </c>
      <c r="G91" s="66">
        <f>SUM(G92:G93)</f>
        <v>500</v>
      </c>
      <c r="H91" s="66">
        <f>SUM(H92:H93)</f>
        <v>9500</v>
      </c>
      <c r="I91" s="30">
        <v>0</v>
      </c>
    </row>
    <row r="92" spans="1:9" ht="27" customHeight="1">
      <c r="A92" s="56" t="s">
        <v>168</v>
      </c>
      <c r="B92" s="65" t="s">
        <v>169</v>
      </c>
      <c r="C92" s="67">
        <v>0</v>
      </c>
      <c r="D92" s="67">
        <v>10000</v>
      </c>
      <c r="E92" s="67">
        <v>10000</v>
      </c>
      <c r="F92" s="19">
        <v>0</v>
      </c>
      <c r="G92" s="67">
        <v>500</v>
      </c>
      <c r="H92" s="18">
        <f>SUM(E92-G92)</f>
        <v>9500</v>
      </c>
      <c r="I92" s="19">
        <v>0</v>
      </c>
    </row>
    <row r="93" spans="1:9" ht="19.5" customHeight="1">
      <c r="A93" s="16" t="s">
        <v>170</v>
      </c>
      <c r="B93" s="68" t="s">
        <v>171</v>
      </c>
      <c r="C93" s="67">
        <v>0</v>
      </c>
      <c r="D93" s="67">
        <v>0</v>
      </c>
      <c r="E93" s="67">
        <v>0</v>
      </c>
      <c r="F93" s="19">
        <v>0</v>
      </c>
      <c r="G93" s="67">
        <v>0</v>
      </c>
      <c r="H93" s="18">
        <f>SUM(E93-G93)</f>
        <v>0</v>
      </c>
      <c r="I93" s="19">
        <v>0</v>
      </c>
    </row>
    <row r="94" spans="1:9" ht="35.25" customHeight="1">
      <c r="A94" s="23" t="s">
        <v>172</v>
      </c>
      <c r="B94" s="24" t="s">
        <v>173</v>
      </c>
      <c r="C94" s="14">
        <v>166.67</v>
      </c>
      <c r="D94" s="14">
        <v>1000</v>
      </c>
      <c r="E94" s="14">
        <v>1000</v>
      </c>
      <c r="F94" s="30">
        <f>E94/D94*100</f>
        <v>100</v>
      </c>
      <c r="G94" s="14">
        <v>1000</v>
      </c>
      <c r="H94" s="14">
        <f>SUM(E94-G94)</f>
        <v>0</v>
      </c>
      <c r="I94" s="30">
        <f>SUM(E94/G94*100)</f>
        <v>100</v>
      </c>
    </row>
    <row r="95" spans="1:9" ht="47.25" customHeight="1">
      <c r="A95" s="63" t="s">
        <v>174</v>
      </c>
      <c r="B95" s="64" t="s">
        <v>175</v>
      </c>
      <c r="C95" s="14">
        <f>SUM(C96)</f>
        <v>0</v>
      </c>
      <c r="D95" s="14">
        <f>SUM(D96)</f>
        <v>215455</v>
      </c>
      <c r="E95" s="14">
        <f>SUM(E96)</f>
        <v>215455.64</v>
      </c>
      <c r="F95" s="15">
        <v>0</v>
      </c>
      <c r="G95" s="14">
        <f>SUM(G96)</f>
        <v>0</v>
      </c>
      <c r="H95" s="14">
        <f>SUM(H96)</f>
        <v>215455.64</v>
      </c>
      <c r="I95" s="15">
        <v>0</v>
      </c>
    </row>
    <row r="96" spans="1:9" ht="45.75" customHeight="1">
      <c r="A96" s="56" t="s">
        <v>176</v>
      </c>
      <c r="B96" s="65" t="s">
        <v>177</v>
      </c>
      <c r="C96" s="18">
        <v>0</v>
      </c>
      <c r="D96" s="18">
        <v>215455</v>
      </c>
      <c r="E96" s="18">
        <v>215455.64</v>
      </c>
      <c r="F96" s="19">
        <v>0</v>
      </c>
      <c r="G96" s="18">
        <v>0</v>
      </c>
      <c r="H96" s="18">
        <f>SUM(E96-G96)</f>
        <v>215455.64</v>
      </c>
      <c r="I96" s="15">
        <v>0</v>
      </c>
    </row>
    <row r="97" spans="1:9" ht="48">
      <c r="A97" s="23" t="s">
        <v>178</v>
      </c>
      <c r="B97" s="24" t="s">
        <v>179</v>
      </c>
      <c r="C97" s="14">
        <v>2226.22</v>
      </c>
      <c r="D97" s="14">
        <v>0</v>
      </c>
      <c r="E97" s="14">
        <v>0</v>
      </c>
      <c r="F97" s="30">
        <v>0</v>
      </c>
      <c r="G97" s="14">
        <v>0</v>
      </c>
      <c r="H97" s="14">
        <f>SUM(E97-G97)</f>
        <v>0</v>
      </c>
      <c r="I97" s="30">
        <v>0</v>
      </c>
    </row>
    <row r="98" spans="1:9" ht="24.75" customHeight="1">
      <c r="A98" s="12" t="s">
        <v>180</v>
      </c>
      <c r="B98" s="13" t="s">
        <v>181</v>
      </c>
      <c r="C98" s="14">
        <f>SUM(C99)</f>
        <v>304553.27</v>
      </c>
      <c r="D98" s="14">
        <f>SUM(D99)</f>
        <v>324700</v>
      </c>
      <c r="E98" s="14">
        <f>SUM(E99)</f>
        <v>336219.61</v>
      </c>
      <c r="F98" s="30">
        <f>SUM(E98/D98)*100</f>
        <v>103.54777024946105</v>
      </c>
      <c r="G98" s="14">
        <f>SUM(G99)</f>
        <v>341979.62</v>
      </c>
      <c r="H98" s="14">
        <f>SUM(H99)</f>
        <v>-5760.010000000009</v>
      </c>
      <c r="I98" s="30">
        <f>SUM(E98/G98)*100</f>
        <v>98.31568618036361</v>
      </c>
    </row>
    <row r="99" spans="1:9" ht="33" customHeight="1">
      <c r="A99" s="69" t="s">
        <v>182</v>
      </c>
      <c r="B99" s="68" t="s">
        <v>183</v>
      </c>
      <c r="C99" s="70">
        <v>304553.27</v>
      </c>
      <c r="D99" s="18">
        <v>324700</v>
      </c>
      <c r="E99" s="18">
        <v>336219.61</v>
      </c>
      <c r="F99" s="19">
        <f>SUM(E99/D99)*100</f>
        <v>103.54777024946105</v>
      </c>
      <c r="G99" s="18">
        <v>341979.62</v>
      </c>
      <c r="H99" s="18">
        <f>SUM(E99-G99)</f>
        <v>-5760.010000000009</v>
      </c>
      <c r="I99" s="19">
        <f>SUM(E99/G99)*100</f>
        <v>98.31568618036361</v>
      </c>
    </row>
    <row r="100" spans="1:9" ht="18.75" customHeight="1">
      <c r="A100" s="71" t="s">
        <v>184</v>
      </c>
      <c r="B100" s="72" t="s">
        <v>185</v>
      </c>
      <c r="C100" s="73">
        <f>SUM(C103)</f>
        <v>0</v>
      </c>
      <c r="D100" s="73">
        <f>SUM(D103+D101)</f>
        <v>19002</v>
      </c>
      <c r="E100" s="73">
        <f>SUM(E103+E101)</f>
        <v>40002.73</v>
      </c>
      <c r="F100" s="19">
        <v>0</v>
      </c>
      <c r="G100" s="73">
        <f>SUM(G103)+G102</f>
        <v>40516.25</v>
      </c>
      <c r="H100" s="73">
        <f>SUM(H103)+H102</f>
        <v>-513.5199999999968</v>
      </c>
      <c r="I100" s="7">
        <v>0</v>
      </c>
    </row>
    <row r="101" spans="1:9" ht="18.75" customHeight="1">
      <c r="A101" s="74" t="s">
        <v>186</v>
      </c>
      <c r="B101" s="75" t="s">
        <v>187</v>
      </c>
      <c r="C101" s="76">
        <v>0</v>
      </c>
      <c r="D101" s="76">
        <v>0</v>
      </c>
      <c r="E101" s="76">
        <f>E102</f>
        <v>0</v>
      </c>
      <c r="F101" s="19">
        <v>0</v>
      </c>
      <c r="G101" s="76">
        <f>G102</f>
        <v>0</v>
      </c>
      <c r="H101" s="76">
        <f>E101-G101</f>
        <v>0</v>
      </c>
      <c r="I101" s="15">
        <v>0</v>
      </c>
    </row>
    <row r="102" spans="1:9" ht="23.25" customHeight="1">
      <c r="A102" s="77" t="s">
        <v>188</v>
      </c>
      <c r="B102" s="78" t="s">
        <v>189</v>
      </c>
      <c r="C102" s="70">
        <v>0</v>
      </c>
      <c r="D102" s="70">
        <v>0</v>
      </c>
      <c r="E102" s="70"/>
      <c r="F102" s="19">
        <v>0</v>
      </c>
      <c r="G102" s="70">
        <v>0</v>
      </c>
      <c r="H102" s="18">
        <v>0</v>
      </c>
      <c r="I102" s="19">
        <v>0</v>
      </c>
    </row>
    <row r="103" spans="1:9" ht="16.5" customHeight="1">
      <c r="A103" s="74" t="s">
        <v>190</v>
      </c>
      <c r="B103" s="75" t="s">
        <v>191</v>
      </c>
      <c r="C103" s="76">
        <f>SUM(C104)</f>
        <v>0</v>
      </c>
      <c r="D103" s="76">
        <f>SUM(D104)</f>
        <v>19002</v>
      </c>
      <c r="E103" s="76">
        <f>SUM(E104)</f>
        <v>40002.73</v>
      </c>
      <c r="F103" s="19">
        <v>0</v>
      </c>
      <c r="G103" s="76">
        <f>SUM(G104)</f>
        <v>40516.25</v>
      </c>
      <c r="H103" s="76">
        <f>SUM(H104)</f>
        <v>-513.5199999999968</v>
      </c>
      <c r="I103" s="30">
        <v>0</v>
      </c>
    </row>
    <row r="104" spans="1:9" ht="15.75" customHeight="1">
      <c r="A104" s="77" t="s">
        <v>192</v>
      </c>
      <c r="B104" s="78" t="s">
        <v>193</v>
      </c>
      <c r="C104" s="70">
        <v>0</v>
      </c>
      <c r="D104" s="18">
        <v>19002</v>
      </c>
      <c r="E104" s="18">
        <v>40002.73</v>
      </c>
      <c r="F104" s="19">
        <v>0</v>
      </c>
      <c r="G104" s="18">
        <v>40516.25</v>
      </c>
      <c r="H104" s="18">
        <f>SUM(E104-G104)</f>
        <v>-513.5199999999968</v>
      </c>
      <c r="I104" s="19">
        <v>0</v>
      </c>
    </row>
    <row r="105" spans="1:10" ht="12.75">
      <c r="A105" s="79" t="s">
        <v>194</v>
      </c>
      <c r="B105" s="80" t="s">
        <v>195</v>
      </c>
      <c r="C105" s="10">
        <f>SUM(C106+C162)</f>
        <v>297727067.55</v>
      </c>
      <c r="D105" s="10">
        <f>SUM(D106+D162)</f>
        <v>377078338.89</v>
      </c>
      <c r="E105" s="10">
        <f>SUM(E106+E162)</f>
        <v>374482183.5300001</v>
      </c>
      <c r="F105" s="11">
        <f aca="true" t="shared" si="16" ref="F105:F127">SUM(E105/D105)*100</f>
        <v>99.31150769157354</v>
      </c>
      <c r="G105" s="10">
        <f>SUM(G106+G162)</f>
        <v>403545563.64</v>
      </c>
      <c r="H105" s="10">
        <f>SUM(H106+H162)</f>
        <v>-29063380.10999998</v>
      </c>
      <c r="I105" s="11">
        <f>SUM(E105/G105)*100</f>
        <v>92.79799290869491</v>
      </c>
      <c r="J105" s="141"/>
    </row>
    <row r="106" spans="1:9" ht="26.25" customHeight="1">
      <c r="A106" s="81" t="s">
        <v>196</v>
      </c>
      <c r="B106" s="82" t="s">
        <v>197</v>
      </c>
      <c r="C106" s="6">
        <f>SUM(C107+C112+C137+C157)</f>
        <v>297727067.55</v>
      </c>
      <c r="D106" s="6">
        <f>SUM(D107+D112+D137+D157)</f>
        <v>377730541.16999996</v>
      </c>
      <c r="E106" s="6">
        <f>SUM(E107+E112+E137+E157)</f>
        <v>375134385.81000006</v>
      </c>
      <c r="F106" s="7">
        <f t="shared" si="16"/>
        <v>99.312696465592</v>
      </c>
      <c r="G106" s="6">
        <f>SUM(G107+G112+G137+G157)</f>
        <v>403778453.39</v>
      </c>
      <c r="H106" s="6">
        <f>SUM(H107+H112+H137+H157)</f>
        <v>-28644067.57999998</v>
      </c>
      <c r="I106" s="7">
        <f>SUM(E106/G106)*100</f>
        <v>92.90599403224388</v>
      </c>
    </row>
    <row r="107" spans="1:9" ht="24" customHeight="1">
      <c r="A107" s="83" t="s">
        <v>198</v>
      </c>
      <c r="B107" s="84" t="s">
        <v>199</v>
      </c>
      <c r="C107" s="47">
        <f>SUM(C108+C110)</f>
        <v>54997060</v>
      </c>
      <c r="D107" s="47">
        <f>SUM(D108+D110)</f>
        <v>58185000</v>
      </c>
      <c r="E107" s="47">
        <f>SUM(E108+E110)</f>
        <v>58185000</v>
      </c>
      <c r="F107" s="15">
        <f t="shared" si="16"/>
        <v>100</v>
      </c>
      <c r="G107" s="47">
        <f>SUM(G108+G110)</f>
        <v>55796773</v>
      </c>
      <c r="H107" s="47">
        <f>SUM(H108+H110)</f>
        <v>2388227</v>
      </c>
      <c r="I107" s="15">
        <f>SUM(E107/G107)*100</f>
        <v>104.28022423447321</v>
      </c>
    </row>
    <row r="108" spans="1:9" ht="12.75">
      <c r="A108" s="85" t="s">
        <v>200</v>
      </c>
      <c r="B108" s="86" t="s">
        <v>201</v>
      </c>
      <c r="C108" s="14">
        <f>SUM(C109)</f>
        <v>49472100</v>
      </c>
      <c r="D108" s="14">
        <f>SUM(D109)</f>
        <v>49472100</v>
      </c>
      <c r="E108" s="14">
        <f>SUM(E109)</f>
        <v>49472100</v>
      </c>
      <c r="F108" s="15">
        <f t="shared" si="16"/>
        <v>100</v>
      </c>
      <c r="G108" s="14">
        <f>SUM(G109)</f>
        <v>48425100</v>
      </c>
      <c r="H108" s="14">
        <f>SUM(H109)</f>
        <v>1047000</v>
      </c>
      <c r="I108" s="15">
        <f>SUM(E108/G108)*100</f>
        <v>102.16210188517938</v>
      </c>
    </row>
    <row r="109" spans="1:9" ht="21.75" customHeight="1">
      <c r="A109" s="87" t="s">
        <v>202</v>
      </c>
      <c r="B109" s="88" t="s">
        <v>203</v>
      </c>
      <c r="C109" s="18">
        <v>49472100</v>
      </c>
      <c r="D109" s="18">
        <v>49472100</v>
      </c>
      <c r="E109" s="18">
        <v>49472100</v>
      </c>
      <c r="F109" s="15">
        <f t="shared" si="16"/>
        <v>100</v>
      </c>
      <c r="G109" s="18">
        <v>48425100</v>
      </c>
      <c r="H109" s="18">
        <f>SUM(E109-G109)</f>
        <v>1047000</v>
      </c>
      <c r="I109" s="19">
        <f>SUM(E109/G109)*100</f>
        <v>102.16210188517938</v>
      </c>
    </row>
    <row r="110" spans="1:9" ht="25.5" customHeight="1">
      <c r="A110" s="85" t="s">
        <v>204</v>
      </c>
      <c r="B110" s="89" t="s">
        <v>205</v>
      </c>
      <c r="C110" s="14">
        <f>SUM(C111)</f>
        <v>5524960</v>
      </c>
      <c r="D110" s="14">
        <f>SUM(D111)</f>
        <v>8712900</v>
      </c>
      <c r="E110" s="14">
        <f>SUM(E111)</f>
        <v>8712900</v>
      </c>
      <c r="F110" s="30">
        <f t="shared" si="16"/>
        <v>100</v>
      </c>
      <c r="G110" s="14">
        <f>SUM(G111)</f>
        <v>7371673</v>
      </c>
      <c r="H110" s="14">
        <f>SUM(H111)</f>
        <v>1341227</v>
      </c>
      <c r="I110" s="15">
        <f>E110/G110*100</f>
        <v>118.19433661802417</v>
      </c>
    </row>
    <row r="111" spans="1:9" ht="21.75" customHeight="1">
      <c r="A111" s="85" t="s">
        <v>206</v>
      </c>
      <c r="B111" s="88" t="s">
        <v>207</v>
      </c>
      <c r="C111" s="18">
        <v>5524960</v>
      </c>
      <c r="D111" s="18">
        <v>8712900</v>
      </c>
      <c r="E111" s="18">
        <v>8712900</v>
      </c>
      <c r="F111" s="19">
        <f t="shared" si="16"/>
        <v>100</v>
      </c>
      <c r="G111" s="18">
        <v>7371673</v>
      </c>
      <c r="H111" s="18">
        <f>SUM(E111-G111)</f>
        <v>1341227</v>
      </c>
      <c r="I111" s="19">
        <f>E111/G111*100</f>
        <v>118.19433661802417</v>
      </c>
    </row>
    <row r="112" spans="1:9" ht="23.25" customHeight="1">
      <c r="A112" s="90" t="s">
        <v>208</v>
      </c>
      <c r="B112" s="91" t="s">
        <v>209</v>
      </c>
      <c r="C112" s="47">
        <f>SUM(C113+C119+C122+C124)+C115</f>
        <v>161985515.01</v>
      </c>
      <c r="D112" s="47">
        <f>SUM(D113+D119+D122+D124+D117)+D115</f>
        <v>240850855.75000003</v>
      </c>
      <c r="E112" s="47">
        <f>SUM(E113+E119+E122+E124+E117)+E115</f>
        <v>238732744.15000004</v>
      </c>
      <c r="F112" s="15">
        <f t="shared" si="16"/>
        <v>99.12057127909955</v>
      </c>
      <c r="G112" s="47">
        <f>SUM(G119+G122+G124+G113)+G115</f>
        <v>275989028.84</v>
      </c>
      <c r="H112" s="47">
        <f>SUM(H119+H117+H122+H124+H113)+H115</f>
        <v>-37256284.689999975</v>
      </c>
      <c r="I112" s="15">
        <f>E112/G112*100</f>
        <v>86.50080952616467</v>
      </c>
    </row>
    <row r="113" spans="1:9" ht="23.25" customHeight="1">
      <c r="A113" s="135" t="s">
        <v>348</v>
      </c>
      <c r="B113" s="134" t="s">
        <v>347</v>
      </c>
      <c r="C113" s="47">
        <f>SUM(C114)</f>
        <v>0</v>
      </c>
      <c r="D113" s="47">
        <f>SUM(D114)</f>
        <v>10609839.1</v>
      </c>
      <c r="E113" s="47">
        <f>SUM(E114)</f>
        <v>10491727.5</v>
      </c>
      <c r="F113" s="15">
        <f t="shared" si="16"/>
        <v>98.88677293890348</v>
      </c>
      <c r="G113" s="47">
        <f>SUM(G114)</f>
        <v>271788343.2</v>
      </c>
      <c r="H113" s="47">
        <f>SUM(H114)</f>
        <v>-261296615.7</v>
      </c>
      <c r="I113" s="15">
        <f>E113/G113*100</f>
        <v>3.8602566160387117</v>
      </c>
    </row>
    <row r="114" spans="1:9" ht="23.25" customHeight="1">
      <c r="A114" s="136" t="s">
        <v>349</v>
      </c>
      <c r="B114" s="133" t="s">
        <v>346</v>
      </c>
      <c r="C114" s="62">
        <v>0</v>
      </c>
      <c r="D114" s="62">
        <v>10609839.1</v>
      </c>
      <c r="E114" s="62">
        <v>10491727.5</v>
      </c>
      <c r="F114" s="137">
        <f t="shared" si="16"/>
        <v>98.88677293890348</v>
      </c>
      <c r="G114" s="62">
        <v>271788343.2</v>
      </c>
      <c r="H114" s="18">
        <f>SUM(E114-G114)</f>
        <v>-261296615.7</v>
      </c>
      <c r="I114" s="15">
        <f>E114/G114*100</f>
        <v>3.8602566160387117</v>
      </c>
    </row>
    <row r="115" spans="1:9" ht="35.25" customHeight="1">
      <c r="A115" s="92" t="s">
        <v>210</v>
      </c>
      <c r="B115" s="93" t="s">
        <v>211</v>
      </c>
      <c r="C115" s="53">
        <f>SUM(C116)</f>
        <v>2141354.9</v>
      </c>
      <c r="D115" s="53">
        <f>SUM(D116)</f>
        <v>2141354.9</v>
      </c>
      <c r="E115" s="53">
        <f>SUM(E116)</f>
        <v>2141354.9</v>
      </c>
      <c r="F115" s="15">
        <f t="shared" si="16"/>
        <v>100</v>
      </c>
      <c r="G115" s="18">
        <f>G116</f>
        <v>0</v>
      </c>
      <c r="H115" s="18">
        <f>H116</f>
        <v>2141354.9</v>
      </c>
      <c r="I115" s="19">
        <v>0</v>
      </c>
    </row>
    <row r="116" spans="1:9" ht="34.5" customHeight="1">
      <c r="A116" s="45" t="s">
        <v>212</v>
      </c>
      <c r="B116" s="46" t="s">
        <v>213</v>
      </c>
      <c r="C116" s="18">
        <v>2141354.9</v>
      </c>
      <c r="D116" s="18">
        <v>2141354.9</v>
      </c>
      <c r="E116" s="18">
        <v>2141354.9</v>
      </c>
      <c r="F116" s="15">
        <f t="shared" si="16"/>
        <v>100</v>
      </c>
      <c r="G116" s="18">
        <v>0</v>
      </c>
      <c r="H116" s="18">
        <f>SUM(E116-G116)</f>
        <v>2141354.9</v>
      </c>
      <c r="I116" s="19">
        <v>0</v>
      </c>
    </row>
    <row r="117" spans="1:9" ht="23.25" customHeight="1">
      <c r="A117" s="43" t="s">
        <v>214</v>
      </c>
      <c r="B117" s="94" t="s">
        <v>215</v>
      </c>
      <c r="C117" s="53">
        <f>SUM(C118)</f>
        <v>0</v>
      </c>
      <c r="D117" s="53">
        <f>SUM(D118)</f>
        <v>1164657.24</v>
      </c>
      <c r="E117" s="53">
        <f>SUM(E118)</f>
        <v>1164657.24</v>
      </c>
      <c r="F117" s="15">
        <f t="shared" si="16"/>
        <v>100</v>
      </c>
      <c r="G117" s="18">
        <f>SUM(G118)</f>
        <v>0</v>
      </c>
      <c r="H117" s="18">
        <f>SUM(H118)</f>
        <v>1164657.24</v>
      </c>
      <c r="I117" s="19">
        <v>0</v>
      </c>
    </row>
    <row r="118" spans="1:9" ht="23.25" customHeight="1">
      <c r="A118" s="92" t="s">
        <v>216</v>
      </c>
      <c r="B118" s="95" t="s">
        <v>217</v>
      </c>
      <c r="C118" s="18">
        <v>0</v>
      </c>
      <c r="D118" s="18">
        <v>1164657.24</v>
      </c>
      <c r="E118" s="18">
        <v>1164657.24</v>
      </c>
      <c r="F118" s="15">
        <f t="shared" si="16"/>
        <v>100</v>
      </c>
      <c r="G118" s="18">
        <v>0</v>
      </c>
      <c r="H118" s="18">
        <f>SUM(E118-G118)</f>
        <v>1164657.24</v>
      </c>
      <c r="I118" s="19">
        <v>0</v>
      </c>
    </row>
    <row r="119" spans="1:9" ht="23.25" customHeight="1">
      <c r="A119" s="96" t="s">
        <v>218</v>
      </c>
      <c r="B119" s="24" t="s">
        <v>219</v>
      </c>
      <c r="C119" s="14">
        <f>SUM(C120)</f>
        <v>157152688.17</v>
      </c>
      <c r="D119" s="14">
        <f>SUM(D120)</f>
        <v>220758725.74</v>
      </c>
      <c r="E119" s="14">
        <f>SUM(E120)</f>
        <v>220758725.74</v>
      </c>
      <c r="F119" s="15">
        <f t="shared" si="16"/>
        <v>100</v>
      </c>
      <c r="G119" s="14">
        <f>SUM(G120)</f>
        <v>0</v>
      </c>
      <c r="H119" s="14">
        <f>SUM(H120)</f>
        <v>220758725.74</v>
      </c>
      <c r="I119" s="15" t="e">
        <f>E119/G119*100</f>
        <v>#DIV/0!</v>
      </c>
    </row>
    <row r="120" spans="1:9" ht="38.25" customHeight="1">
      <c r="A120" s="16" t="s">
        <v>218</v>
      </c>
      <c r="B120" s="97" t="s">
        <v>220</v>
      </c>
      <c r="C120" s="18">
        <f>SUM(C121:C121)</f>
        <v>157152688.17</v>
      </c>
      <c r="D120" s="18">
        <f>SUM(D121:D121)</f>
        <v>220758725.74</v>
      </c>
      <c r="E120" s="18">
        <f>SUM(E121:E121)</f>
        <v>220758725.74</v>
      </c>
      <c r="F120" s="15">
        <f t="shared" si="16"/>
        <v>100</v>
      </c>
      <c r="G120" s="18">
        <f>SUM(G121:G121)</f>
        <v>0</v>
      </c>
      <c r="H120" s="18">
        <f>SUM(H121:H121)</f>
        <v>220758725.74</v>
      </c>
      <c r="I120" s="15" t="e">
        <f>E120/G120*100</f>
        <v>#DIV/0!</v>
      </c>
    </row>
    <row r="121" spans="1:9" ht="78" customHeight="1">
      <c r="A121" s="16"/>
      <c r="B121" s="17" t="s">
        <v>221</v>
      </c>
      <c r="C121" s="18">
        <v>157152688.17</v>
      </c>
      <c r="D121" s="18">
        <v>220758725.74</v>
      </c>
      <c r="E121" s="18">
        <v>220758725.74</v>
      </c>
      <c r="F121" s="35">
        <f t="shared" si="16"/>
        <v>100</v>
      </c>
      <c r="G121" s="18"/>
      <c r="H121" s="18">
        <f>SUM(E121-G121)</f>
        <v>220758725.74</v>
      </c>
      <c r="I121" s="19" t="e">
        <f>E121/G121*100</f>
        <v>#DIV/0!</v>
      </c>
    </row>
    <row r="122" spans="1:9" ht="15.75" customHeight="1">
      <c r="A122" s="23" t="s">
        <v>222</v>
      </c>
      <c r="B122" s="24" t="s">
        <v>223</v>
      </c>
      <c r="C122" s="14">
        <f>C123</f>
        <v>1864</v>
      </c>
      <c r="D122" s="14">
        <f>SUM(D123)</f>
        <v>1864</v>
      </c>
      <c r="E122" s="14">
        <f>SUM(E123)</f>
        <v>1864</v>
      </c>
      <c r="F122" s="15">
        <f t="shared" si="16"/>
        <v>100</v>
      </c>
      <c r="G122" s="14">
        <f>SUM(G123)</f>
        <v>2217</v>
      </c>
      <c r="H122" s="14">
        <f>SUM(H123)</f>
        <v>-353</v>
      </c>
      <c r="I122" s="15">
        <v>0</v>
      </c>
    </row>
    <row r="123" spans="1:9" ht="20.25" customHeight="1">
      <c r="A123" s="16" t="s">
        <v>224</v>
      </c>
      <c r="B123" s="17" t="s">
        <v>225</v>
      </c>
      <c r="C123" s="18">
        <v>1864</v>
      </c>
      <c r="D123" s="18">
        <v>1864</v>
      </c>
      <c r="E123" s="18">
        <v>1864</v>
      </c>
      <c r="F123" s="19">
        <f t="shared" si="16"/>
        <v>100</v>
      </c>
      <c r="G123" s="18">
        <v>2217</v>
      </c>
      <c r="H123" s="18">
        <f>SUM(E123-G123)</f>
        <v>-353</v>
      </c>
      <c r="I123" s="15">
        <v>0</v>
      </c>
    </row>
    <row r="124" spans="1:9" ht="16.5" customHeight="1">
      <c r="A124" s="23" t="s">
        <v>226</v>
      </c>
      <c r="B124" s="98" t="s">
        <v>227</v>
      </c>
      <c r="C124" s="14">
        <f>SUM(C125)</f>
        <v>2689607.94</v>
      </c>
      <c r="D124" s="14">
        <f>SUM(D125)</f>
        <v>6174414.7700000005</v>
      </c>
      <c r="E124" s="14">
        <f>SUM(E125)</f>
        <v>4174414.77</v>
      </c>
      <c r="F124" s="15">
        <f t="shared" si="16"/>
        <v>67.60826613531827</v>
      </c>
      <c r="G124" s="14">
        <f>SUM(G125)</f>
        <v>4198468.640000001</v>
      </c>
      <c r="H124" s="14">
        <f>SUM(H125)</f>
        <v>-24053.870000000054</v>
      </c>
      <c r="I124" s="15">
        <f>E124/G124*100</f>
        <v>99.42707991740531</v>
      </c>
    </row>
    <row r="125" spans="1:9" ht="15.75" customHeight="1">
      <c r="A125" s="16" t="s">
        <v>228</v>
      </c>
      <c r="B125" s="99" t="s">
        <v>229</v>
      </c>
      <c r="C125" s="18">
        <f>SUM(C126:C135)</f>
        <v>2689607.94</v>
      </c>
      <c r="D125" s="18">
        <f>SUM(D126:D136)</f>
        <v>6174414.7700000005</v>
      </c>
      <c r="E125" s="18">
        <f>SUM(E126:E136)</f>
        <v>4174414.77</v>
      </c>
      <c r="F125" s="15">
        <f t="shared" si="16"/>
        <v>67.60826613531827</v>
      </c>
      <c r="G125" s="18">
        <f>SUM(G126:G135)</f>
        <v>4198468.640000001</v>
      </c>
      <c r="H125" s="18">
        <f>SUM(H126:H136)</f>
        <v>-24053.870000000054</v>
      </c>
      <c r="I125" s="19">
        <f>E125/G125*100</f>
        <v>99.42707991740531</v>
      </c>
    </row>
    <row r="126" spans="1:9" ht="30.75" customHeight="1">
      <c r="A126" s="87"/>
      <c r="B126" s="99" t="s">
        <v>230</v>
      </c>
      <c r="C126" s="18">
        <v>277200</v>
      </c>
      <c r="D126" s="18">
        <v>277200</v>
      </c>
      <c r="E126" s="18">
        <v>277200</v>
      </c>
      <c r="F126" s="19">
        <f t="shared" si="16"/>
        <v>100</v>
      </c>
      <c r="G126" s="18">
        <v>277200</v>
      </c>
      <c r="H126" s="18">
        <f>SUM(E126-G126)</f>
        <v>0</v>
      </c>
      <c r="I126" s="19">
        <f>E126/G126*100</f>
        <v>100</v>
      </c>
    </row>
    <row r="127" spans="1:9" ht="56.25" customHeight="1">
      <c r="A127" s="87"/>
      <c r="B127" s="17" t="s">
        <v>231</v>
      </c>
      <c r="C127" s="18">
        <v>0</v>
      </c>
      <c r="D127" s="18">
        <v>361000</v>
      </c>
      <c r="E127" s="18">
        <v>361000</v>
      </c>
      <c r="F127" s="19">
        <f t="shared" si="16"/>
        <v>100</v>
      </c>
      <c r="G127" s="18">
        <v>2000</v>
      </c>
      <c r="H127" s="18">
        <f>SUM(E127-G127)</f>
        <v>359000</v>
      </c>
      <c r="I127" s="19">
        <v>0</v>
      </c>
    </row>
    <row r="128" spans="1:9" ht="43.5" customHeight="1">
      <c r="A128" s="87"/>
      <c r="B128" s="17" t="s">
        <v>232</v>
      </c>
      <c r="C128" s="18">
        <v>0</v>
      </c>
      <c r="D128" s="18">
        <v>751332</v>
      </c>
      <c r="E128" s="18">
        <v>751332</v>
      </c>
      <c r="F128" s="19">
        <f>E128/D128*100</f>
        <v>100</v>
      </c>
      <c r="G128" s="18">
        <v>809709</v>
      </c>
      <c r="H128" s="18">
        <f>SUM(E128-G128)</f>
        <v>-58377</v>
      </c>
      <c r="I128" s="19">
        <f aca="true" t="shared" si="17" ref="I128:I134">E128/G128*100</f>
        <v>92.79037283764909</v>
      </c>
    </row>
    <row r="129" spans="1:9" ht="32.25" customHeight="1" hidden="1">
      <c r="A129" s="87"/>
      <c r="B129" s="17" t="s">
        <v>233</v>
      </c>
      <c r="C129" s="18"/>
      <c r="D129" s="18"/>
      <c r="E129" s="18"/>
      <c r="F129" s="19" t="e">
        <f>SUM(E129/D129)*100</f>
        <v>#DIV/0!</v>
      </c>
      <c r="G129" s="18"/>
      <c r="H129" s="18"/>
      <c r="I129" s="19" t="e">
        <f t="shared" si="17"/>
        <v>#DIV/0!</v>
      </c>
    </row>
    <row r="130" spans="1:9" ht="72" customHeight="1">
      <c r="A130" s="87"/>
      <c r="B130" s="60" t="s">
        <v>234</v>
      </c>
      <c r="C130" s="18">
        <v>326188.94</v>
      </c>
      <c r="D130" s="18">
        <v>330024.91</v>
      </c>
      <c r="E130" s="18">
        <v>330024.91</v>
      </c>
      <c r="F130" s="19">
        <f>SUM(E130/D130)*100</f>
        <v>100</v>
      </c>
      <c r="G130" s="18">
        <v>822466.64</v>
      </c>
      <c r="H130" s="18">
        <f>SUM(E130-G130)</f>
        <v>-492441.73000000004</v>
      </c>
      <c r="I130" s="19">
        <f t="shared" si="17"/>
        <v>40.12623660942649</v>
      </c>
    </row>
    <row r="131" spans="1:9" ht="72" customHeight="1">
      <c r="A131" s="87"/>
      <c r="B131" s="60" t="s">
        <v>235</v>
      </c>
      <c r="C131" s="18">
        <v>1071213</v>
      </c>
      <c r="D131" s="18">
        <v>1075927</v>
      </c>
      <c r="E131" s="18">
        <v>1075927</v>
      </c>
      <c r="F131" s="19">
        <f>SUM(E131/D131)*100</f>
        <v>100</v>
      </c>
      <c r="G131" s="18">
        <v>789422</v>
      </c>
      <c r="H131" s="18">
        <f>SUM(E131-G131)</f>
        <v>286505</v>
      </c>
      <c r="I131" s="19">
        <f t="shared" si="17"/>
        <v>136.29300931567653</v>
      </c>
    </row>
    <row r="132" spans="1:9" ht="46.5" customHeight="1">
      <c r="A132" s="87"/>
      <c r="B132" s="60" t="s">
        <v>236</v>
      </c>
      <c r="C132" s="18">
        <v>1015006</v>
      </c>
      <c r="D132" s="18">
        <v>1019426</v>
      </c>
      <c r="E132" s="18">
        <v>1019426</v>
      </c>
      <c r="F132" s="19">
        <f>SUM(E132/D132)*100</f>
        <v>100</v>
      </c>
      <c r="G132" s="18">
        <v>1049327</v>
      </c>
      <c r="H132" s="18">
        <f>SUM(E132-G132)</f>
        <v>-29901</v>
      </c>
      <c r="I132" s="19">
        <f t="shared" si="17"/>
        <v>97.15045929438583</v>
      </c>
    </row>
    <row r="133" spans="1:9" ht="58.5" customHeight="1">
      <c r="A133" s="87"/>
      <c r="B133" s="60" t="s">
        <v>237</v>
      </c>
      <c r="C133" s="18">
        <v>0</v>
      </c>
      <c r="D133" s="18">
        <v>64311</v>
      </c>
      <c r="E133" s="18">
        <v>64311</v>
      </c>
      <c r="F133" s="19">
        <v>0</v>
      </c>
      <c r="G133" s="18">
        <v>52740</v>
      </c>
      <c r="H133" s="18">
        <f>SUM(E133-G133)</f>
        <v>11571</v>
      </c>
      <c r="I133" s="19">
        <f t="shared" si="17"/>
        <v>121.93970420932878</v>
      </c>
    </row>
    <row r="134" spans="1:9" ht="41.25" customHeight="1">
      <c r="A134" s="87"/>
      <c r="B134" s="17" t="s">
        <v>238</v>
      </c>
      <c r="C134" s="18">
        <v>0</v>
      </c>
      <c r="D134" s="18">
        <v>2000000</v>
      </c>
      <c r="E134" s="18">
        <v>0</v>
      </c>
      <c r="F134" s="19">
        <v>0</v>
      </c>
      <c r="G134" s="18"/>
      <c r="H134" s="18">
        <f>SUM(E134-G134)</f>
        <v>0</v>
      </c>
      <c r="I134" s="19" t="e">
        <f t="shared" si="17"/>
        <v>#DIV/0!</v>
      </c>
    </row>
    <row r="135" spans="1:9" ht="57.75" customHeight="1">
      <c r="A135" s="87"/>
      <c r="B135" s="60" t="s">
        <v>239</v>
      </c>
      <c r="C135" s="18"/>
      <c r="D135" s="18"/>
      <c r="E135" s="18"/>
      <c r="F135" s="19"/>
      <c r="G135" s="18">
        <v>395604</v>
      </c>
      <c r="H135" s="18">
        <f>SUM(E135-G135)</f>
        <v>-395604</v>
      </c>
      <c r="I135" s="19"/>
    </row>
    <row r="136" spans="1:9" ht="46.5" customHeight="1">
      <c r="A136" s="87"/>
      <c r="B136" s="103" t="s">
        <v>350</v>
      </c>
      <c r="C136" s="18">
        <v>0</v>
      </c>
      <c r="D136" s="18">
        <v>295193.86</v>
      </c>
      <c r="E136" s="18">
        <v>295193.86</v>
      </c>
      <c r="F136" s="19"/>
      <c r="G136" s="18"/>
      <c r="H136" s="18">
        <f>SUM(E136-G136)</f>
        <v>295193.86</v>
      </c>
      <c r="I136" s="19"/>
    </row>
    <row r="137" spans="1:9" ht="25.5" customHeight="1">
      <c r="A137" s="96" t="s">
        <v>240</v>
      </c>
      <c r="B137" s="91" t="s">
        <v>241</v>
      </c>
      <c r="C137" s="47">
        <f>SUM(C138+C153)+C149+C151</f>
        <v>79549492.54</v>
      </c>
      <c r="D137" s="47">
        <f>SUM(D138+D153)+D149+D151</f>
        <v>77629377.16</v>
      </c>
      <c r="E137" s="47">
        <f>SUM(E138+E153)+E149+E151</f>
        <v>77470507.16</v>
      </c>
      <c r="F137" s="15">
        <f aca="true" t="shared" si="18" ref="F137:F146">SUM(E137/D137)*100</f>
        <v>99.79534809396634</v>
      </c>
      <c r="G137" s="47">
        <f>SUM(G138+G153)+G149</f>
        <v>70967651.55</v>
      </c>
      <c r="H137" s="47">
        <f>SUM(H138+H151+H153)+H149</f>
        <v>6502855.609999997</v>
      </c>
      <c r="I137" s="15">
        <f>SUM(E137/G137)*100</f>
        <v>109.16312639346455</v>
      </c>
    </row>
    <row r="138" spans="1:9" ht="21.75" customHeight="1">
      <c r="A138" s="23" t="s">
        <v>242</v>
      </c>
      <c r="B138" s="24" t="s">
        <v>243</v>
      </c>
      <c r="C138" s="14">
        <f>SUM(C139)</f>
        <v>1460651.54</v>
      </c>
      <c r="D138" s="14">
        <f>SUM(D139)</f>
        <v>1030242.25</v>
      </c>
      <c r="E138" s="14">
        <f>SUM(E139)</f>
        <v>957700.25</v>
      </c>
      <c r="F138" s="15">
        <f t="shared" si="18"/>
        <v>92.95874344116638</v>
      </c>
      <c r="G138" s="14">
        <f>SUM(G139)</f>
        <v>1238336.94</v>
      </c>
      <c r="H138" s="14">
        <f>SUM(H139)</f>
        <v>-280636.69</v>
      </c>
      <c r="I138" s="15">
        <f>SUM(E138/G138)*100</f>
        <v>77.337614591389</v>
      </c>
    </row>
    <row r="139" spans="1:9" ht="21.75" customHeight="1">
      <c r="A139" s="16" t="s">
        <v>244</v>
      </c>
      <c r="B139" s="17" t="s">
        <v>245</v>
      </c>
      <c r="C139" s="18">
        <f>SUM(C140:C147)</f>
        <v>1460651.54</v>
      </c>
      <c r="D139" s="18">
        <f>SUM(D140:D147)</f>
        <v>1030242.25</v>
      </c>
      <c r="E139" s="18">
        <f>SUM(E140:E147)</f>
        <v>957700.25</v>
      </c>
      <c r="F139" s="15">
        <f t="shared" si="18"/>
        <v>92.95874344116638</v>
      </c>
      <c r="G139" s="18">
        <f>SUM(G140:G147)</f>
        <v>1238336.94</v>
      </c>
      <c r="H139" s="18">
        <f>SUM(H140:H147)</f>
        <v>-280636.69</v>
      </c>
      <c r="I139" s="19">
        <f>SUM(E139/G139)*100</f>
        <v>77.337614591389</v>
      </c>
    </row>
    <row r="140" spans="1:9" ht="43.5" customHeight="1">
      <c r="A140" s="36"/>
      <c r="B140" s="100" t="s">
        <v>246</v>
      </c>
      <c r="C140" s="18">
        <v>373967</v>
      </c>
      <c r="D140" s="18">
        <v>377671.27</v>
      </c>
      <c r="E140" s="18">
        <v>377671.27</v>
      </c>
      <c r="F140" s="19">
        <f t="shared" si="18"/>
        <v>100</v>
      </c>
      <c r="G140" s="18">
        <v>374438</v>
      </c>
      <c r="H140" s="18">
        <f aca="true" t="shared" si="19" ref="H140:H146">SUM(E140-G140)</f>
        <v>3233.2700000000186</v>
      </c>
      <c r="I140" s="19">
        <f>SUM(E140/G140)*100</f>
        <v>100.86349943114747</v>
      </c>
    </row>
    <row r="141" spans="1:9" ht="32.25" customHeight="1">
      <c r="A141" s="36"/>
      <c r="B141" s="101" t="s">
        <v>247</v>
      </c>
      <c r="C141" s="18">
        <v>6497.4</v>
      </c>
      <c r="D141" s="18">
        <v>6497.4</v>
      </c>
      <c r="E141" s="18">
        <v>6497.4</v>
      </c>
      <c r="F141" s="19">
        <f t="shared" si="18"/>
        <v>100</v>
      </c>
      <c r="G141" s="102">
        <v>6579.6</v>
      </c>
      <c r="H141" s="18">
        <f t="shared" si="19"/>
        <v>-82.20000000000073</v>
      </c>
      <c r="I141" s="19">
        <f>E141/G141*100</f>
        <v>98.75068393215392</v>
      </c>
    </row>
    <row r="142" spans="1:9" ht="87" customHeight="1">
      <c r="A142" s="36"/>
      <c r="B142" s="100" t="s">
        <v>248</v>
      </c>
      <c r="C142" s="18">
        <v>219942</v>
      </c>
      <c r="D142" s="18">
        <v>146628</v>
      </c>
      <c r="E142" s="18">
        <v>146628</v>
      </c>
      <c r="F142" s="19">
        <f t="shared" si="18"/>
        <v>100</v>
      </c>
      <c r="G142" s="18">
        <v>367119</v>
      </c>
      <c r="H142" s="18">
        <f t="shared" si="19"/>
        <v>-220491</v>
      </c>
      <c r="I142" s="19">
        <f>SUM(E142/G142)*100</f>
        <v>39.940182883479196</v>
      </c>
    </row>
    <row r="143" spans="1:9" ht="75.75" customHeight="1">
      <c r="A143" s="36"/>
      <c r="B143" s="103" t="s">
        <v>249</v>
      </c>
      <c r="C143" s="18">
        <v>34714</v>
      </c>
      <c r="D143" s="18"/>
      <c r="E143" s="18"/>
      <c r="F143" s="19" t="e">
        <f t="shared" si="18"/>
        <v>#DIV/0!</v>
      </c>
      <c r="G143" s="18">
        <v>34714</v>
      </c>
      <c r="H143" s="18">
        <f t="shared" si="19"/>
        <v>-34714</v>
      </c>
      <c r="I143" s="19">
        <f>SUM(E143/G143)*100</f>
        <v>0</v>
      </c>
    </row>
    <row r="144" spans="1:9" ht="44.25" customHeight="1">
      <c r="A144" s="36"/>
      <c r="B144" s="104" t="s">
        <v>250</v>
      </c>
      <c r="C144" s="18">
        <v>23100</v>
      </c>
      <c r="D144" s="18">
        <v>23100</v>
      </c>
      <c r="E144" s="18">
        <v>23100</v>
      </c>
      <c r="F144" s="19">
        <f t="shared" si="18"/>
        <v>100</v>
      </c>
      <c r="G144" s="102">
        <v>23100</v>
      </c>
      <c r="H144" s="18">
        <f t="shared" si="19"/>
        <v>0</v>
      </c>
      <c r="I144" s="19">
        <f>E144/G144*100</f>
        <v>100</v>
      </c>
    </row>
    <row r="145" spans="1:9" ht="70.5" customHeight="1">
      <c r="A145" s="36"/>
      <c r="B145" s="101" t="s">
        <v>251</v>
      </c>
      <c r="C145" s="18">
        <v>711389.14</v>
      </c>
      <c r="D145" s="18">
        <v>385303.58</v>
      </c>
      <c r="E145" s="18">
        <v>385303.58</v>
      </c>
      <c r="F145" s="19">
        <f t="shared" si="18"/>
        <v>100</v>
      </c>
      <c r="G145" s="18">
        <v>420386.34</v>
      </c>
      <c r="H145" s="18">
        <f t="shared" si="19"/>
        <v>-35082.76000000001</v>
      </c>
      <c r="I145" s="19">
        <f>SUM(E145/G145)*100</f>
        <v>91.6546384451978</v>
      </c>
    </row>
    <row r="146" spans="1:9" ht="75" customHeight="1">
      <c r="A146" s="36"/>
      <c r="B146" s="100" t="s">
        <v>252</v>
      </c>
      <c r="C146" s="18">
        <v>20846</v>
      </c>
      <c r="D146" s="18">
        <v>20846</v>
      </c>
      <c r="E146" s="18">
        <v>18500</v>
      </c>
      <c r="F146" s="19">
        <f t="shared" si="18"/>
        <v>88.74604240621701</v>
      </c>
      <c r="G146" s="18">
        <v>12000</v>
      </c>
      <c r="H146" s="18">
        <f t="shared" si="19"/>
        <v>6500</v>
      </c>
      <c r="I146" s="19">
        <v>0</v>
      </c>
    </row>
    <row r="147" spans="1:9" ht="78.75" customHeight="1">
      <c r="A147" s="36"/>
      <c r="B147" s="103" t="s">
        <v>253</v>
      </c>
      <c r="C147" s="18">
        <v>70196</v>
      </c>
      <c r="D147" s="18">
        <v>70196</v>
      </c>
      <c r="E147" s="18">
        <v>0</v>
      </c>
      <c r="F147" s="18">
        <f>F148</f>
        <v>0</v>
      </c>
      <c r="G147" s="18">
        <v>0</v>
      </c>
      <c r="H147" s="18">
        <f>H148</f>
        <v>0</v>
      </c>
      <c r="I147" s="19">
        <v>0</v>
      </c>
    </row>
    <row r="148" spans="1:9" ht="78.75" customHeight="1" hidden="1">
      <c r="A148" s="36"/>
      <c r="B148" s="100"/>
      <c r="C148" s="18"/>
      <c r="D148" s="18"/>
      <c r="E148" s="18"/>
      <c r="F148" s="15"/>
      <c r="G148" s="18"/>
      <c r="H148" s="18"/>
      <c r="I148" s="15"/>
    </row>
    <row r="149" spans="1:9" ht="46.5" customHeight="1">
      <c r="A149" s="105" t="s">
        <v>254</v>
      </c>
      <c r="B149" s="106" t="s">
        <v>255</v>
      </c>
      <c r="C149" s="53">
        <f>C150</f>
        <v>2920</v>
      </c>
      <c r="D149" s="53">
        <f>D150</f>
        <v>2920</v>
      </c>
      <c r="E149" s="53">
        <f>E150</f>
        <v>2920</v>
      </c>
      <c r="F149" s="18">
        <f>F150</f>
        <v>100</v>
      </c>
      <c r="G149" s="18">
        <f>SUM(G150)</f>
        <v>21408</v>
      </c>
      <c r="H149" s="18">
        <f>H150</f>
        <v>-18488</v>
      </c>
      <c r="I149" s="18">
        <v>0</v>
      </c>
    </row>
    <row r="150" spans="1:9" ht="37.5" customHeight="1">
      <c r="A150" s="107" t="s">
        <v>256</v>
      </c>
      <c r="B150" s="103" t="s">
        <v>257</v>
      </c>
      <c r="C150" s="18">
        <v>2920</v>
      </c>
      <c r="D150" s="18">
        <v>2920</v>
      </c>
      <c r="E150" s="18">
        <v>2920</v>
      </c>
      <c r="F150" s="15">
        <f>E150/D150*100</f>
        <v>100</v>
      </c>
      <c r="G150" s="18">
        <v>21408</v>
      </c>
      <c r="H150" s="18">
        <f>E150-G150</f>
        <v>-18488</v>
      </c>
      <c r="I150" s="15">
        <v>0</v>
      </c>
    </row>
    <row r="151" spans="1:9" ht="46.5" customHeight="1">
      <c r="A151" s="108" t="s">
        <v>258</v>
      </c>
      <c r="B151" s="106" t="s">
        <v>259</v>
      </c>
      <c r="C151" s="53">
        <f>SUM(C152)</f>
        <v>5367285</v>
      </c>
      <c r="D151" s="53">
        <f>SUM(D152)</f>
        <v>5367285</v>
      </c>
      <c r="E151" s="53">
        <f>SUM(E152)</f>
        <v>5280957</v>
      </c>
      <c r="F151" s="15">
        <v>0</v>
      </c>
      <c r="G151" s="18">
        <f>SUM(G152)</f>
        <v>0</v>
      </c>
      <c r="H151" s="18">
        <f>SUM(H152)</f>
        <v>5280957</v>
      </c>
      <c r="I151" s="15">
        <v>0</v>
      </c>
    </row>
    <row r="152" spans="1:9" ht="36" customHeight="1">
      <c r="A152" s="107" t="s">
        <v>260</v>
      </c>
      <c r="B152" s="103" t="s">
        <v>259</v>
      </c>
      <c r="C152" s="18">
        <v>5367285</v>
      </c>
      <c r="D152" s="18">
        <v>5367285</v>
      </c>
      <c r="E152" s="18">
        <v>5280957</v>
      </c>
      <c r="F152" s="15">
        <v>0</v>
      </c>
      <c r="G152" s="18">
        <v>0</v>
      </c>
      <c r="H152" s="18">
        <f>SUM(E152-G152)</f>
        <v>5280957</v>
      </c>
      <c r="I152" s="15">
        <v>0</v>
      </c>
    </row>
    <row r="153" spans="1:9" ht="15.75" customHeight="1">
      <c r="A153" s="23" t="s">
        <v>261</v>
      </c>
      <c r="B153" s="109" t="s">
        <v>262</v>
      </c>
      <c r="C153" s="14">
        <f>SUM(C154)</f>
        <v>72718636</v>
      </c>
      <c r="D153" s="14">
        <f>SUM(D154)</f>
        <v>71228929.91</v>
      </c>
      <c r="E153" s="14">
        <f>SUM(E154)</f>
        <v>71228929.91</v>
      </c>
      <c r="F153" s="15">
        <f aca="true" t="shared" si="20" ref="F153:F161">SUM(E153/D153)*100</f>
        <v>100</v>
      </c>
      <c r="G153" s="14">
        <f>SUM(G154)</f>
        <v>69707906.61</v>
      </c>
      <c r="H153" s="14">
        <f>SUM(H154)</f>
        <v>1521023.299999997</v>
      </c>
      <c r="I153" s="15">
        <f aca="true" t="shared" si="21" ref="I153:I164">SUM(E153/G153)*100</f>
        <v>102.18199537752551</v>
      </c>
    </row>
    <row r="154" spans="1:9" ht="15.75" customHeight="1">
      <c r="A154" s="16" t="s">
        <v>263</v>
      </c>
      <c r="B154" s="17" t="s">
        <v>264</v>
      </c>
      <c r="C154" s="18">
        <f>SUM(C155:C156)</f>
        <v>72718636</v>
      </c>
      <c r="D154" s="18">
        <f>SUM(D155:D156)</f>
        <v>71228929.91</v>
      </c>
      <c r="E154" s="18">
        <f>SUM(E155:E156)</f>
        <v>71228929.91</v>
      </c>
      <c r="F154" s="19">
        <f t="shared" si="20"/>
        <v>100</v>
      </c>
      <c r="G154" s="18">
        <f>SUM(G155:G156)</f>
        <v>69707906.61</v>
      </c>
      <c r="H154" s="18">
        <f>SUM(H155:H156)</f>
        <v>1521023.299999997</v>
      </c>
      <c r="I154" s="19">
        <f t="shared" si="21"/>
        <v>102.18199537752551</v>
      </c>
    </row>
    <row r="155" spans="1:9" ht="117.75" customHeight="1">
      <c r="A155" s="16"/>
      <c r="B155" s="100" t="s">
        <v>265</v>
      </c>
      <c r="C155" s="18">
        <v>50530711</v>
      </c>
      <c r="D155" s="18">
        <v>49907662.91</v>
      </c>
      <c r="E155" s="18">
        <v>49907662.91</v>
      </c>
      <c r="F155" s="19">
        <f t="shared" si="20"/>
        <v>100</v>
      </c>
      <c r="G155" s="18">
        <v>49183836.61</v>
      </c>
      <c r="H155" s="18">
        <f>SUM(E155-G155)</f>
        <v>723826.299999997</v>
      </c>
      <c r="I155" s="19">
        <f t="shared" si="21"/>
        <v>101.47167514754803</v>
      </c>
    </row>
    <row r="156" spans="1:9" ht="99.75" customHeight="1">
      <c r="A156" s="36"/>
      <c r="B156" s="100" t="s">
        <v>266</v>
      </c>
      <c r="C156" s="18">
        <v>22187925</v>
      </c>
      <c r="D156" s="18">
        <v>21321267</v>
      </c>
      <c r="E156" s="18">
        <v>21321267</v>
      </c>
      <c r="F156" s="19">
        <f t="shared" si="20"/>
        <v>100</v>
      </c>
      <c r="G156" s="18">
        <v>20524070</v>
      </c>
      <c r="H156" s="18">
        <f>SUM(E156-G156)</f>
        <v>797197</v>
      </c>
      <c r="I156" s="19">
        <f t="shared" si="21"/>
        <v>103.88420522830025</v>
      </c>
    </row>
    <row r="157" spans="1:9" ht="16.5" customHeight="1">
      <c r="A157" s="28" t="s">
        <v>267</v>
      </c>
      <c r="B157" s="110" t="s">
        <v>268</v>
      </c>
      <c r="C157" s="47">
        <f>SUM(C158+C160)</f>
        <v>1195000</v>
      </c>
      <c r="D157" s="47">
        <f>SUM(D158+D160)</f>
        <v>1065308.26</v>
      </c>
      <c r="E157" s="47">
        <f>SUM(E158+E160)</f>
        <v>746134.5</v>
      </c>
      <c r="F157" s="15">
        <f t="shared" si="20"/>
        <v>70.03930486749441</v>
      </c>
      <c r="G157" s="47">
        <f>SUM(G158)</f>
        <v>1025000</v>
      </c>
      <c r="H157" s="47">
        <f>SUM(H158+H160)</f>
        <v>-278865.5</v>
      </c>
      <c r="I157" s="15">
        <f t="shared" si="21"/>
        <v>72.79360975609757</v>
      </c>
    </row>
    <row r="158" spans="1:9" ht="48">
      <c r="A158" s="12" t="s">
        <v>269</v>
      </c>
      <c r="B158" s="109" t="s">
        <v>270</v>
      </c>
      <c r="C158" s="14">
        <f>SUM(C159)</f>
        <v>1195000</v>
      </c>
      <c r="D158" s="14">
        <f>SUM(D159)</f>
        <v>870008.26</v>
      </c>
      <c r="E158" s="14">
        <f>SUM(E159)</f>
        <v>550834.5</v>
      </c>
      <c r="F158" s="15">
        <f t="shared" si="20"/>
        <v>63.31370922846181</v>
      </c>
      <c r="G158" s="14">
        <f>SUM(G159)</f>
        <v>1025000</v>
      </c>
      <c r="H158" s="14">
        <f>SUM(H159)</f>
        <v>-474165.5</v>
      </c>
      <c r="I158" s="15">
        <f t="shared" si="21"/>
        <v>53.73995121951219</v>
      </c>
    </row>
    <row r="159" spans="1:9" ht="41.25" customHeight="1">
      <c r="A159" s="36" t="s">
        <v>271</v>
      </c>
      <c r="B159" s="100" t="s">
        <v>272</v>
      </c>
      <c r="C159" s="18">
        <v>1195000</v>
      </c>
      <c r="D159" s="18">
        <v>870008.26</v>
      </c>
      <c r="E159" s="18">
        <v>550834.5</v>
      </c>
      <c r="F159" s="19">
        <f t="shared" si="20"/>
        <v>63.31370922846181</v>
      </c>
      <c r="G159" s="18">
        <v>1025000</v>
      </c>
      <c r="H159" s="18">
        <f>SUM(E159-G159)</f>
        <v>-474165.5</v>
      </c>
      <c r="I159" s="19">
        <f t="shared" si="21"/>
        <v>53.73995121951219</v>
      </c>
    </row>
    <row r="160" spans="1:9" ht="41.25" customHeight="1">
      <c r="A160" s="12" t="s">
        <v>351</v>
      </c>
      <c r="B160" s="106" t="s">
        <v>352</v>
      </c>
      <c r="C160" s="14">
        <f>SUM(C161)</f>
        <v>0</v>
      </c>
      <c r="D160" s="14">
        <f>SUM(D161)</f>
        <v>195300</v>
      </c>
      <c r="E160" s="14">
        <f>SUM(E161)</f>
        <v>195300</v>
      </c>
      <c r="F160" s="137">
        <f t="shared" si="20"/>
        <v>100</v>
      </c>
      <c r="G160" s="14">
        <f>SUM(G161)</f>
        <v>0</v>
      </c>
      <c r="H160" s="14">
        <f>SUM(H161)</f>
        <v>195300</v>
      </c>
      <c r="I160" s="137" t="e">
        <f t="shared" si="21"/>
        <v>#DIV/0!</v>
      </c>
    </row>
    <row r="161" spans="1:9" ht="41.25" customHeight="1">
      <c r="A161" s="138" t="s">
        <v>353</v>
      </c>
      <c r="B161" s="103" t="s">
        <v>352</v>
      </c>
      <c r="C161" s="18"/>
      <c r="D161" s="18">
        <v>195300</v>
      </c>
      <c r="E161" s="18">
        <v>195300</v>
      </c>
      <c r="F161" s="19">
        <f t="shared" si="20"/>
        <v>100</v>
      </c>
      <c r="G161" s="18">
        <v>0</v>
      </c>
      <c r="H161" s="18">
        <f>SUM(E161-G161)</f>
        <v>195300</v>
      </c>
      <c r="I161" s="19" t="e">
        <f t="shared" si="21"/>
        <v>#DIV/0!</v>
      </c>
    </row>
    <row r="162" spans="1:9" ht="54.75" customHeight="1">
      <c r="A162" s="111" t="s">
        <v>273</v>
      </c>
      <c r="B162" s="112" t="s">
        <v>274</v>
      </c>
      <c r="C162" s="6">
        <f>SUM(C163)</f>
        <v>0</v>
      </c>
      <c r="D162" s="6">
        <f>SUM(D163)</f>
        <v>-652202.28</v>
      </c>
      <c r="E162" s="6">
        <f>SUM(E163)</f>
        <v>-652202.28</v>
      </c>
      <c r="F162" s="6">
        <v>0</v>
      </c>
      <c r="G162" s="6">
        <f>SUM(G163)</f>
        <v>-232889.75</v>
      </c>
      <c r="H162" s="6">
        <f>SUM(H163)</f>
        <v>-419312.53</v>
      </c>
      <c r="I162" s="19">
        <f t="shared" si="21"/>
        <v>280.0476534497547</v>
      </c>
    </row>
    <row r="163" spans="1:9" ht="33" customHeight="1">
      <c r="A163" s="113" t="s">
        <v>275</v>
      </c>
      <c r="B163" s="114" t="s">
        <v>276</v>
      </c>
      <c r="C163" s="62">
        <v>0</v>
      </c>
      <c r="D163" s="62">
        <v>-652202.28</v>
      </c>
      <c r="E163" s="62">
        <v>-652202.28</v>
      </c>
      <c r="F163" s="30">
        <v>0</v>
      </c>
      <c r="G163" s="62">
        <v>-232889.75</v>
      </c>
      <c r="H163" s="18">
        <f>SUM(E163-G163)</f>
        <v>-419312.53</v>
      </c>
      <c r="I163" s="19">
        <f t="shared" si="21"/>
        <v>280.0476534497547</v>
      </c>
    </row>
    <row r="164" spans="1:9" ht="12.75">
      <c r="A164" s="28"/>
      <c r="B164" s="115" t="s">
        <v>277</v>
      </c>
      <c r="C164" s="6">
        <f>SUM(C7,C105)</f>
        <v>343804330.07</v>
      </c>
      <c r="D164" s="6">
        <f>SUM(D7,D105)</f>
        <v>424049361.03</v>
      </c>
      <c r="E164" s="6">
        <f>SUM(E7,E105)</f>
        <v>422102459.4000001</v>
      </c>
      <c r="F164" s="7">
        <f>SUM(E164/D164)*100</f>
        <v>99.54087853704792</v>
      </c>
      <c r="G164" s="6">
        <f>SUM(G7,G105)</f>
        <v>449659598.24</v>
      </c>
      <c r="H164" s="6">
        <f>SUM(H7,H105)</f>
        <v>-27557138.83999998</v>
      </c>
      <c r="I164" s="7">
        <f t="shared" si="21"/>
        <v>93.87155551713772</v>
      </c>
    </row>
  </sheetData>
  <sheetProtection selectLockedCells="1" selectUnlockedCells="1"/>
  <mergeCells count="10"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I5"/>
  </mergeCells>
  <printOptions/>
  <pageMargins left="0.7875" right="0" top="0.39375" bottom="0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H41" sqref="H41"/>
    </sheetView>
  </sheetViews>
  <sheetFormatPr defaultColWidth="9.00390625" defaultRowHeight="12.75"/>
  <cols>
    <col min="1" max="1" width="45.8515625" style="0" customWidth="1"/>
    <col min="2" max="2" width="9.00390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</cols>
  <sheetData>
    <row r="1" spans="1:9" ht="15.75" customHeight="1">
      <c r="A1" s="143" t="s">
        <v>278</v>
      </c>
      <c r="B1" s="143"/>
      <c r="C1" s="143"/>
      <c r="D1" s="143"/>
      <c r="E1" s="143"/>
      <c r="F1" s="143"/>
      <c r="G1" s="143"/>
      <c r="H1" s="143"/>
      <c r="I1" s="143"/>
    </row>
    <row r="2" ht="12.75">
      <c r="I2" s="116" t="s">
        <v>2</v>
      </c>
    </row>
    <row r="3" spans="1:9" ht="39.75" customHeight="1">
      <c r="A3" s="148" t="s">
        <v>279</v>
      </c>
      <c r="B3" s="148" t="s">
        <v>280</v>
      </c>
      <c r="C3" s="146" t="s">
        <v>5</v>
      </c>
      <c r="D3" s="146" t="s">
        <v>6</v>
      </c>
      <c r="E3" s="146" t="s">
        <v>7</v>
      </c>
      <c r="F3" s="149" t="s">
        <v>8</v>
      </c>
      <c r="G3" s="146" t="s">
        <v>9</v>
      </c>
      <c r="H3" s="146"/>
      <c r="I3" s="146"/>
    </row>
    <row r="4" spans="1:9" ht="48" customHeight="1">
      <c r="A4" s="148"/>
      <c r="B4" s="148"/>
      <c r="C4" s="146"/>
      <c r="D4" s="146"/>
      <c r="E4" s="146"/>
      <c r="F4" s="149"/>
      <c r="G4" s="117" t="s">
        <v>7</v>
      </c>
      <c r="H4" s="117" t="s">
        <v>10</v>
      </c>
      <c r="I4" s="117" t="s">
        <v>11</v>
      </c>
    </row>
    <row r="5" spans="1:9" ht="15.75">
      <c r="A5" s="118" t="s">
        <v>281</v>
      </c>
      <c r="B5" s="119" t="s">
        <v>282</v>
      </c>
      <c r="C5" s="120">
        <f>SUM(C6:C10)</f>
        <v>29438039.06</v>
      </c>
      <c r="D5" s="120">
        <f>SUM(D6:D10)</f>
        <v>31764391.400000002</v>
      </c>
      <c r="E5" s="120">
        <f>SUM(E6:E10)</f>
        <v>31600702.86</v>
      </c>
      <c r="F5" s="121">
        <f aca="true" t="shared" si="0" ref="F5:F39">SUM(E5/D5)*100</f>
        <v>99.48467912405839</v>
      </c>
      <c r="G5" s="120">
        <f>SUM(G6:G10)</f>
        <v>28016299.750000004</v>
      </c>
      <c r="H5" s="120">
        <f>SUM(H6:H10)</f>
        <v>3584403.1099999985</v>
      </c>
      <c r="I5" s="121">
        <f>SUM(E5/G5)*100</f>
        <v>112.79399186182677</v>
      </c>
    </row>
    <row r="6" spans="1:9" ht="47.25">
      <c r="A6" s="122" t="s">
        <v>283</v>
      </c>
      <c r="B6" s="123" t="s">
        <v>284</v>
      </c>
      <c r="C6" s="124">
        <v>1350400</v>
      </c>
      <c r="D6" s="124">
        <v>1364916.8</v>
      </c>
      <c r="E6" s="124">
        <v>1364907.15</v>
      </c>
      <c r="F6" s="125">
        <f t="shared" si="0"/>
        <v>99.99929299719953</v>
      </c>
      <c r="G6" s="124">
        <v>1402756.12</v>
      </c>
      <c r="H6" s="124">
        <f>SUM(E6-G6)</f>
        <v>-37848.970000000205</v>
      </c>
      <c r="I6" s="125">
        <f>SUM(E6/G6)*100</f>
        <v>97.30181394610489</v>
      </c>
    </row>
    <row r="7" spans="1:9" ht="78.75">
      <c r="A7" s="122" t="s">
        <v>285</v>
      </c>
      <c r="B7" s="123" t="s">
        <v>286</v>
      </c>
      <c r="C7" s="124">
        <v>20863792.66</v>
      </c>
      <c r="D7" s="124">
        <v>21858743.71</v>
      </c>
      <c r="E7" s="124">
        <v>21781185.34</v>
      </c>
      <c r="F7" s="125">
        <f t="shared" si="0"/>
        <v>99.64518377163405</v>
      </c>
      <c r="G7" s="124">
        <v>19432603.6</v>
      </c>
      <c r="H7" s="124">
        <f>SUM(E7-G7)</f>
        <v>2348581.7399999984</v>
      </c>
      <c r="I7" s="125">
        <f>SUM(E7/G7)*100</f>
        <v>112.08578010617165</v>
      </c>
    </row>
    <row r="8" spans="1:9" ht="63">
      <c r="A8" s="122" t="s">
        <v>287</v>
      </c>
      <c r="B8" s="123" t="s">
        <v>288</v>
      </c>
      <c r="C8" s="124">
        <v>3939629</v>
      </c>
      <c r="D8" s="124">
        <v>4239143</v>
      </c>
      <c r="E8" s="124">
        <v>4239143</v>
      </c>
      <c r="F8" s="125">
        <f t="shared" si="0"/>
        <v>100</v>
      </c>
      <c r="G8" s="124">
        <v>3732026.82</v>
      </c>
      <c r="H8" s="124">
        <f>SUM(E8-G8)</f>
        <v>507116.18000000017</v>
      </c>
      <c r="I8" s="125">
        <f>SUM(E8/G8)*100</f>
        <v>113.58822442760474</v>
      </c>
    </row>
    <row r="9" spans="1:9" ht="15.75">
      <c r="A9" s="122" t="s">
        <v>289</v>
      </c>
      <c r="B9" s="123" t="s">
        <v>290</v>
      </c>
      <c r="C9" s="126">
        <v>200000</v>
      </c>
      <c r="D9" s="124"/>
      <c r="E9" s="124">
        <v>0</v>
      </c>
      <c r="F9" s="125" t="e">
        <f t="shared" si="0"/>
        <v>#DIV/0!</v>
      </c>
      <c r="G9" s="124">
        <v>0</v>
      </c>
      <c r="H9" s="124">
        <f>SUM(E9-G9)</f>
        <v>0</v>
      </c>
      <c r="I9" s="125">
        <v>0</v>
      </c>
    </row>
    <row r="10" spans="1:9" ht="15.75">
      <c r="A10" s="122" t="s">
        <v>291</v>
      </c>
      <c r="B10" s="123" t="s">
        <v>292</v>
      </c>
      <c r="C10" s="124">
        <v>3084217.4</v>
      </c>
      <c r="D10" s="124">
        <v>4301587.89</v>
      </c>
      <c r="E10" s="124">
        <v>4215467.37</v>
      </c>
      <c r="F10" s="125">
        <f t="shared" si="0"/>
        <v>97.99793652478411</v>
      </c>
      <c r="G10" s="124">
        <v>3448913.21</v>
      </c>
      <c r="H10" s="124">
        <f>SUM(E10-G10)</f>
        <v>766554.1600000001</v>
      </c>
      <c r="I10" s="125">
        <f>SUM(E10/G10)*100</f>
        <v>122.22596259533015</v>
      </c>
    </row>
    <row r="11" spans="1:9" ht="47.25">
      <c r="A11" s="118" t="s">
        <v>293</v>
      </c>
      <c r="B11" s="119" t="s">
        <v>294</v>
      </c>
      <c r="C11" s="120">
        <f>SUM(C12:C13)</f>
        <v>70000</v>
      </c>
      <c r="D11" s="120">
        <f>SUM(D12:D13)</f>
        <v>771571</v>
      </c>
      <c r="E11" s="120">
        <f>SUM(E12:E13)</f>
        <v>771571</v>
      </c>
      <c r="F11" s="121">
        <f t="shared" si="0"/>
        <v>100</v>
      </c>
      <c r="G11" s="120">
        <f>SUM(G12:G13)</f>
        <v>1832357.03</v>
      </c>
      <c r="H11" s="120">
        <f>SUM(H12:H13)</f>
        <v>-1060786.03</v>
      </c>
      <c r="I11" s="125">
        <f>SUM(E11/G11)*100</f>
        <v>42.10811470513473</v>
      </c>
    </row>
    <row r="12" spans="1:9" ht="48.75" customHeight="1">
      <c r="A12" s="122" t="s">
        <v>295</v>
      </c>
      <c r="B12" s="123" t="s">
        <v>296</v>
      </c>
      <c r="C12" s="124">
        <v>0</v>
      </c>
      <c r="D12" s="124">
        <v>676571</v>
      </c>
      <c r="E12" s="124">
        <v>676571</v>
      </c>
      <c r="F12" s="125">
        <f t="shared" si="0"/>
        <v>100</v>
      </c>
      <c r="G12" s="124">
        <v>1752777.03</v>
      </c>
      <c r="H12" s="124">
        <f>SUM(E12-G12)</f>
        <v>-1076206.03</v>
      </c>
      <c r="I12" s="125">
        <f>SUM(E12/G12)*100</f>
        <v>38.599946737092964</v>
      </c>
    </row>
    <row r="13" spans="1:9" ht="47.25">
      <c r="A13" s="122" t="s">
        <v>297</v>
      </c>
      <c r="B13" s="123" t="s">
        <v>298</v>
      </c>
      <c r="C13" s="124">
        <v>70000</v>
      </c>
      <c r="D13" s="124">
        <v>95000</v>
      </c>
      <c r="E13" s="124">
        <v>95000</v>
      </c>
      <c r="F13" s="125">
        <f t="shared" si="0"/>
        <v>100</v>
      </c>
      <c r="G13" s="124">
        <v>79580</v>
      </c>
      <c r="H13" s="124">
        <f>SUM(E13-G13)</f>
        <v>15420</v>
      </c>
      <c r="I13" s="125">
        <f>SUM(E13/G13)*100</f>
        <v>119.37672782106057</v>
      </c>
    </row>
    <row r="14" spans="1:9" ht="15.75">
      <c r="A14" s="118" t="s">
        <v>299</v>
      </c>
      <c r="B14" s="119" t="s">
        <v>300</v>
      </c>
      <c r="C14" s="120">
        <f>SUM(C15:C18)</f>
        <v>8438694.809999999</v>
      </c>
      <c r="D14" s="120">
        <f>SUM(D15:D18)</f>
        <v>10159920.42</v>
      </c>
      <c r="E14" s="120">
        <f>SUM(E15:E18)</f>
        <v>9738163.19</v>
      </c>
      <c r="F14" s="121">
        <f t="shared" si="0"/>
        <v>95.84881364651477</v>
      </c>
      <c r="G14" s="120">
        <f>SUM(G15:G18)</f>
        <v>8097647.46</v>
      </c>
      <c r="H14" s="120">
        <f>SUM(H15:H18)</f>
        <v>1640515.7300000004</v>
      </c>
      <c r="I14" s="121">
        <f>SUM(E14/G14)*100</f>
        <v>120.25916462903166</v>
      </c>
    </row>
    <row r="15" spans="1:9" ht="15.75">
      <c r="A15" s="122" t="s">
        <v>301</v>
      </c>
      <c r="B15" s="123" t="s">
        <v>302</v>
      </c>
      <c r="C15" s="124">
        <v>91042</v>
      </c>
      <c r="D15" s="124">
        <v>91042</v>
      </c>
      <c r="E15" s="124">
        <v>18500</v>
      </c>
      <c r="F15" s="125">
        <f t="shared" si="0"/>
        <v>20.320291733485643</v>
      </c>
      <c r="G15" s="124">
        <v>12000</v>
      </c>
      <c r="H15" s="124">
        <f>SUM(E15-G15)</f>
        <v>6500</v>
      </c>
      <c r="I15" s="121">
        <v>0</v>
      </c>
    </row>
    <row r="16" spans="1:9" ht="15.75">
      <c r="A16" s="122" t="s">
        <v>303</v>
      </c>
      <c r="B16" s="123" t="s">
        <v>304</v>
      </c>
      <c r="C16" s="124">
        <v>1200000</v>
      </c>
      <c r="D16" s="124">
        <v>1200000</v>
      </c>
      <c r="E16" s="124">
        <v>1200000</v>
      </c>
      <c r="F16" s="125">
        <f t="shared" si="0"/>
        <v>100</v>
      </c>
      <c r="G16" s="124">
        <v>1029500</v>
      </c>
      <c r="H16" s="124">
        <f>SUM(E16-G16)</f>
        <v>170500</v>
      </c>
      <c r="I16" s="125">
        <f aca="true" t="shared" si="1" ref="I16:I39">SUM(E16/G16)*100</f>
        <v>116.56143759106364</v>
      </c>
    </row>
    <row r="17" spans="1:9" ht="15.75">
      <c r="A17" s="122" t="s">
        <v>305</v>
      </c>
      <c r="B17" s="123" t="s">
        <v>306</v>
      </c>
      <c r="C17" s="124">
        <v>6732652.81</v>
      </c>
      <c r="D17" s="124">
        <v>8311702.8</v>
      </c>
      <c r="E17" s="124">
        <v>7962487.57</v>
      </c>
      <c r="F17" s="125">
        <f t="shared" si="0"/>
        <v>95.798511587782</v>
      </c>
      <c r="G17" s="124">
        <v>6804147.46</v>
      </c>
      <c r="H17" s="124">
        <f>SUM(E17-G17)</f>
        <v>1158340.1100000003</v>
      </c>
      <c r="I17" s="125">
        <f t="shared" si="1"/>
        <v>117.02403007591491</v>
      </c>
    </row>
    <row r="18" spans="1:9" ht="31.5">
      <c r="A18" s="122" t="s">
        <v>307</v>
      </c>
      <c r="B18" s="123" t="s">
        <v>308</v>
      </c>
      <c r="C18" s="124">
        <v>415000</v>
      </c>
      <c r="D18" s="124">
        <v>557175.62</v>
      </c>
      <c r="E18" s="124">
        <v>557175.62</v>
      </c>
      <c r="F18" s="125">
        <f t="shared" si="0"/>
        <v>100</v>
      </c>
      <c r="G18" s="124">
        <v>252000</v>
      </c>
      <c r="H18" s="124">
        <f>SUM(E18-G18)</f>
        <v>305175.62</v>
      </c>
      <c r="I18" s="125">
        <f t="shared" si="1"/>
        <v>221.1014365079365</v>
      </c>
    </row>
    <row r="19" spans="1:9" ht="31.5">
      <c r="A19" s="118" t="s">
        <v>309</v>
      </c>
      <c r="B19" s="119" t="s">
        <v>310</v>
      </c>
      <c r="C19" s="120">
        <f>SUM(C20:C22)</f>
        <v>1666500</v>
      </c>
      <c r="D19" s="120">
        <f>SUM(D20:D22)</f>
        <v>6362860.12</v>
      </c>
      <c r="E19" s="120">
        <f>SUM(E20:E22)</f>
        <v>4185262.0700000003</v>
      </c>
      <c r="F19" s="121">
        <f t="shared" si="0"/>
        <v>65.77642744093517</v>
      </c>
      <c r="G19" s="120">
        <f>SUM(G20:G22)</f>
        <v>1404243.55</v>
      </c>
      <c r="H19" s="120">
        <f>SUM(H20:H22)</f>
        <v>2781018.52</v>
      </c>
      <c r="I19" s="125">
        <f t="shared" si="1"/>
        <v>298.04388775721986</v>
      </c>
    </row>
    <row r="20" spans="1:9" ht="15.75">
      <c r="A20" s="122" t="s">
        <v>311</v>
      </c>
      <c r="B20" s="123" t="s">
        <v>312</v>
      </c>
      <c r="C20" s="124">
        <v>256500</v>
      </c>
      <c r="D20" s="124">
        <v>1863177</v>
      </c>
      <c r="E20" s="124">
        <v>1707702.99</v>
      </c>
      <c r="F20" s="125">
        <f t="shared" si="0"/>
        <v>91.65543531290908</v>
      </c>
      <c r="G20" s="124">
        <v>340053.32</v>
      </c>
      <c r="H20" s="124">
        <f>SUM(E20-G20)</f>
        <v>1367649.67</v>
      </c>
      <c r="I20" s="125">
        <f t="shared" si="1"/>
        <v>502.18683058292146</v>
      </c>
    </row>
    <row r="21" spans="1:9" ht="15.75">
      <c r="A21" s="122" t="s">
        <v>313</v>
      </c>
      <c r="B21" s="123" t="s">
        <v>314</v>
      </c>
      <c r="C21" s="124">
        <v>950000</v>
      </c>
      <c r="D21" s="124">
        <v>3976203.12</v>
      </c>
      <c r="E21" s="124">
        <v>1956001.12</v>
      </c>
      <c r="F21" s="125">
        <f t="shared" si="0"/>
        <v>49.19268611207166</v>
      </c>
      <c r="G21" s="124">
        <v>667550.77</v>
      </c>
      <c r="H21" s="124">
        <f>SUM(E21-G21)</f>
        <v>1288450.35</v>
      </c>
      <c r="I21" s="125">
        <f t="shared" si="1"/>
        <v>293.0115892159034</v>
      </c>
    </row>
    <row r="22" spans="1:9" ht="15.75">
      <c r="A22" s="122" t="s">
        <v>315</v>
      </c>
      <c r="B22" s="123" t="s">
        <v>316</v>
      </c>
      <c r="C22" s="124">
        <v>460000</v>
      </c>
      <c r="D22" s="124">
        <v>523480</v>
      </c>
      <c r="E22" s="124">
        <v>521557.96</v>
      </c>
      <c r="F22" s="125">
        <f t="shared" si="0"/>
        <v>99.63283411018568</v>
      </c>
      <c r="G22" s="124">
        <v>396639.46</v>
      </c>
      <c r="H22" s="124">
        <f>SUM(E22-G22)</f>
        <v>124918.5</v>
      </c>
      <c r="I22" s="125">
        <f t="shared" si="1"/>
        <v>131.4942189564296</v>
      </c>
    </row>
    <row r="23" spans="1:9" ht="15.75">
      <c r="A23" s="118" t="s">
        <v>317</v>
      </c>
      <c r="B23" s="119" t="s">
        <v>318</v>
      </c>
      <c r="C23" s="120">
        <f>SUM(C24:C29)</f>
        <v>292342412.64000005</v>
      </c>
      <c r="D23" s="120">
        <f>SUM(D24:D29)</f>
        <v>367113954.44</v>
      </c>
      <c r="E23" s="120">
        <f>SUM(E24:E29)</f>
        <v>366334479.82</v>
      </c>
      <c r="F23" s="121">
        <f t="shared" si="0"/>
        <v>99.7876750228171</v>
      </c>
      <c r="G23" s="120">
        <f>SUM(G24:G29)</f>
        <v>398645477.95</v>
      </c>
      <c r="H23" s="120">
        <f>SUM(H24:H29)</f>
        <v>-32310998.13000002</v>
      </c>
      <c r="I23" s="121">
        <f t="shared" si="1"/>
        <v>91.89480380006904</v>
      </c>
    </row>
    <row r="24" spans="1:9" ht="15.75">
      <c r="A24" s="122" t="s">
        <v>319</v>
      </c>
      <c r="B24" s="123" t="s">
        <v>320</v>
      </c>
      <c r="C24" s="124">
        <v>44796327</v>
      </c>
      <c r="D24" s="124">
        <v>44191577.35</v>
      </c>
      <c r="E24" s="124">
        <v>44155862.34</v>
      </c>
      <c r="F24" s="125">
        <f t="shared" si="0"/>
        <v>99.91918140935063</v>
      </c>
      <c r="G24" s="124">
        <v>41268961.33</v>
      </c>
      <c r="H24" s="124">
        <f aca="true" t="shared" si="2" ref="H24:H29">SUM(E24-G24)</f>
        <v>2886901.0100000054</v>
      </c>
      <c r="I24" s="125">
        <f t="shared" si="1"/>
        <v>106.99533236835161</v>
      </c>
    </row>
    <row r="25" spans="1:9" ht="15.75">
      <c r="A25" s="122" t="s">
        <v>321</v>
      </c>
      <c r="B25" s="123" t="s">
        <v>322</v>
      </c>
      <c r="C25" s="124">
        <v>231540623.98</v>
      </c>
      <c r="D25" s="124">
        <v>307323672.9</v>
      </c>
      <c r="E25" s="124">
        <v>307121616.31</v>
      </c>
      <c r="F25" s="125">
        <f t="shared" si="0"/>
        <v>99.93425283900413</v>
      </c>
      <c r="G25" s="124">
        <v>343072536.66</v>
      </c>
      <c r="H25" s="124">
        <f t="shared" si="2"/>
        <v>-35950920.350000024</v>
      </c>
      <c r="I25" s="125">
        <f t="shared" si="1"/>
        <v>89.5208982042101</v>
      </c>
    </row>
    <row r="26" spans="1:9" ht="15.75">
      <c r="A26" s="122" t="s">
        <v>323</v>
      </c>
      <c r="B26" s="123" t="s">
        <v>324</v>
      </c>
      <c r="C26" s="124">
        <v>6720965.66</v>
      </c>
      <c r="D26" s="124">
        <v>6401392.88</v>
      </c>
      <c r="E26" s="124">
        <v>5859689.86</v>
      </c>
      <c r="F26" s="125">
        <f t="shared" si="0"/>
        <v>91.53773201934766</v>
      </c>
      <c r="G26" s="124">
        <v>6105068.36</v>
      </c>
      <c r="H26" s="124">
        <f t="shared" si="2"/>
        <v>-245378.5</v>
      </c>
      <c r="I26" s="125">
        <f t="shared" si="1"/>
        <v>95.98074115586152</v>
      </c>
    </row>
    <row r="27" spans="1:9" ht="31.5">
      <c r="A27" s="122" t="s">
        <v>325</v>
      </c>
      <c r="B27" s="123" t="s">
        <v>326</v>
      </c>
      <c r="C27" s="124">
        <v>303000</v>
      </c>
      <c r="D27" s="124">
        <v>336504.6</v>
      </c>
      <c r="E27" s="124">
        <v>336504.6</v>
      </c>
      <c r="F27" s="125">
        <f t="shared" si="0"/>
        <v>100</v>
      </c>
      <c r="G27" s="124">
        <v>370633.9</v>
      </c>
      <c r="H27" s="124">
        <f t="shared" si="2"/>
        <v>-34129.30000000005</v>
      </c>
      <c r="I27" s="125">
        <f t="shared" si="1"/>
        <v>90.79164102366242</v>
      </c>
    </row>
    <row r="28" spans="1:9" ht="18" customHeight="1">
      <c r="A28" s="122" t="s">
        <v>327</v>
      </c>
      <c r="B28" s="123" t="s">
        <v>328</v>
      </c>
      <c r="C28" s="124">
        <v>1166224</v>
      </c>
      <c r="D28" s="124">
        <v>1177941.38</v>
      </c>
      <c r="E28" s="124">
        <v>1177941.38</v>
      </c>
      <c r="F28" s="125">
        <f t="shared" si="0"/>
        <v>100</v>
      </c>
      <c r="G28" s="124">
        <v>1114347.8</v>
      </c>
      <c r="H28" s="124">
        <f t="shared" si="2"/>
        <v>63593.57999999984</v>
      </c>
      <c r="I28" s="125">
        <f t="shared" si="1"/>
        <v>105.70679818275765</v>
      </c>
    </row>
    <row r="29" spans="1:9" ht="15.75">
      <c r="A29" s="122" t="s">
        <v>329</v>
      </c>
      <c r="B29" s="123" t="s">
        <v>330</v>
      </c>
      <c r="C29" s="124">
        <v>7815272</v>
      </c>
      <c r="D29" s="124">
        <v>7682865.33</v>
      </c>
      <c r="E29" s="124">
        <v>7682865.33</v>
      </c>
      <c r="F29" s="125">
        <f t="shared" si="0"/>
        <v>100</v>
      </c>
      <c r="G29" s="124">
        <v>6713929.9</v>
      </c>
      <c r="H29" s="124">
        <f t="shared" si="2"/>
        <v>968935.4299999997</v>
      </c>
      <c r="I29" s="125">
        <f t="shared" si="1"/>
        <v>114.43171800170269</v>
      </c>
    </row>
    <row r="30" spans="1:9" ht="15.75">
      <c r="A30" s="118" t="s">
        <v>331</v>
      </c>
      <c r="B30" s="119" t="s">
        <v>332</v>
      </c>
      <c r="C30" s="120">
        <f>SUM(C31)</f>
        <v>2316888.83</v>
      </c>
      <c r="D30" s="120">
        <f>SUM(D31)</f>
        <v>2509041.38</v>
      </c>
      <c r="E30" s="120">
        <f>SUM(E31)</f>
        <v>2257634.2</v>
      </c>
      <c r="F30" s="121">
        <f t="shared" si="0"/>
        <v>89.97995082886996</v>
      </c>
      <c r="G30" s="120">
        <f>SUM(G31)</f>
        <v>2312154</v>
      </c>
      <c r="H30" s="120">
        <f>SUM(H31)</f>
        <v>-54519.799999999814</v>
      </c>
      <c r="I30" s="125">
        <f t="shared" si="1"/>
        <v>97.64203422436395</v>
      </c>
    </row>
    <row r="31" spans="1:9" ht="15.75">
      <c r="A31" s="122" t="s">
        <v>333</v>
      </c>
      <c r="B31" s="123" t="s">
        <v>334</v>
      </c>
      <c r="C31" s="124">
        <v>2316888.83</v>
      </c>
      <c r="D31" s="124">
        <v>2509041.38</v>
      </c>
      <c r="E31" s="124">
        <v>2257634.2</v>
      </c>
      <c r="F31" s="125">
        <f t="shared" si="0"/>
        <v>89.97995082886996</v>
      </c>
      <c r="G31" s="124">
        <v>2312154</v>
      </c>
      <c r="H31" s="124">
        <f>SUM(E31-G31)</f>
        <v>-54519.799999999814</v>
      </c>
      <c r="I31" s="125">
        <f t="shared" si="1"/>
        <v>97.64203422436395</v>
      </c>
    </row>
    <row r="32" spans="1:9" ht="15.75">
      <c r="A32" s="118" t="s">
        <v>335</v>
      </c>
      <c r="B32" s="119">
        <v>1000</v>
      </c>
      <c r="C32" s="120">
        <f>SUM(C33:C36)</f>
        <v>8742974.14</v>
      </c>
      <c r="D32" s="120">
        <f>SUM(D33:D36)</f>
        <v>8704296.06</v>
      </c>
      <c r="E32" s="120">
        <f>SUM(E33:E36)</f>
        <v>8283547.1</v>
      </c>
      <c r="F32" s="121">
        <f t="shared" si="0"/>
        <v>95.16619199186567</v>
      </c>
      <c r="G32" s="120">
        <f>SUM(G33:G36)</f>
        <v>2096777.2</v>
      </c>
      <c r="H32" s="120">
        <f>SUM(H33:H36)</f>
        <v>6186769.9</v>
      </c>
      <c r="I32" s="121">
        <f t="shared" si="1"/>
        <v>395.06091062035586</v>
      </c>
    </row>
    <row r="33" spans="1:9" ht="15.75">
      <c r="A33" s="122" t="s">
        <v>336</v>
      </c>
      <c r="B33" s="123">
        <v>1001</v>
      </c>
      <c r="C33" s="124">
        <v>1700000</v>
      </c>
      <c r="D33" s="124">
        <v>1172186.6</v>
      </c>
      <c r="E33" s="124">
        <v>1171499.4</v>
      </c>
      <c r="F33" s="125">
        <f t="shared" si="0"/>
        <v>99.94137452176982</v>
      </c>
      <c r="G33" s="124">
        <v>971490.86</v>
      </c>
      <c r="H33" s="124">
        <f>SUM(E33-G33)</f>
        <v>200008.53999999992</v>
      </c>
      <c r="I33" s="125">
        <f t="shared" si="1"/>
        <v>120.58779431028306</v>
      </c>
    </row>
    <row r="34" spans="1:9" ht="15.75">
      <c r="A34" s="122" t="s">
        <v>337</v>
      </c>
      <c r="B34" s="123">
        <v>1003</v>
      </c>
      <c r="C34" s="124">
        <v>824000</v>
      </c>
      <c r="D34" s="124">
        <v>1639220.88</v>
      </c>
      <c r="E34" s="124">
        <v>1305487.12</v>
      </c>
      <c r="F34" s="125">
        <f t="shared" si="0"/>
        <v>79.64070833455953</v>
      </c>
      <c r="G34" s="124">
        <v>564600</v>
      </c>
      <c r="H34" s="124">
        <f>SUM(E34-G34)</f>
        <v>740887.1200000001</v>
      </c>
      <c r="I34" s="125">
        <f t="shared" si="1"/>
        <v>231.223365214311</v>
      </c>
    </row>
    <row r="35" spans="1:9" ht="15.75">
      <c r="A35" s="122" t="s">
        <v>338</v>
      </c>
      <c r="B35" s="123" t="s">
        <v>339</v>
      </c>
      <c r="C35" s="124">
        <v>6078674.14</v>
      </c>
      <c r="D35" s="124">
        <v>5752588.58</v>
      </c>
      <c r="E35" s="124">
        <v>5666260.58</v>
      </c>
      <c r="F35" s="125">
        <f t="shared" si="0"/>
        <v>98.49931906654795</v>
      </c>
      <c r="G35" s="124">
        <v>420386.34</v>
      </c>
      <c r="H35" s="124">
        <f>SUM(E35-G35)</f>
        <v>5245874.24</v>
      </c>
      <c r="I35" s="125">
        <f t="shared" si="1"/>
        <v>1347.8698142285023</v>
      </c>
    </row>
    <row r="36" spans="1:9" ht="31.5">
      <c r="A36" s="122" t="s">
        <v>340</v>
      </c>
      <c r="B36" s="123">
        <v>1006</v>
      </c>
      <c r="C36" s="124">
        <v>140300</v>
      </c>
      <c r="D36" s="124">
        <v>140300</v>
      </c>
      <c r="E36" s="124">
        <v>140300</v>
      </c>
      <c r="F36" s="125">
        <f t="shared" si="0"/>
        <v>100</v>
      </c>
      <c r="G36" s="124">
        <v>140300</v>
      </c>
      <c r="H36" s="124">
        <f>SUM(E36-G36)</f>
        <v>0</v>
      </c>
      <c r="I36" s="125">
        <f t="shared" si="1"/>
        <v>100</v>
      </c>
    </row>
    <row r="37" spans="1:9" ht="15.75">
      <c r="A37" s="118" t="s">
        <v>341</v>
      </c>
      <c r="B37" s="119">
        <v>1100</v>
      </c>
      <c r="C37" s="120">
        <f>SUM(C38)</f>
        <v>2658700</v>
      </c>
      <c r="D37" s="120">
        <f>SUM(D38)</f>
        <v>2769200</v>
      </c>
      <c r="E37" s="120">
        <f>SUM(E38)</f>
        <v>2769200</v>
      </c>
      <c r="F37" s="121">
        <f t="shared" si="0"/>
        <v>100</v>
      </c>
      <c r="G37" s="120">
        <f>SUM(G38)</f>
        <v>2444278</v>
      </c>
      <c r="H37" s="120">
        <f>SUM(H38)</f>
        <v>324922</v>
      </c>
      <c r="I37" s="125">
        <f t="shared" si="1"/>
        <v>113.2931687803106</v>
      </c>
    </row>
    <row r="38" spans="1:9" ht="15.75">
      <c r="A38" s="127" t="s">
        <v>342</v>
      </c>
      <c r="B38" s="123">
        <v>1101</v>
      </c>
      <c r="C38" s="124">
        <v>2658700</v>
      </c>
      <c r="D38" s="124">
        <v>2769200</v>
      </c>
      <c r="E38" s="124">
        <v>2769200</v>
      </c>
      <c r="F38" s="125">
        <f t="shared" si="0"/>
        <v>100</v>
      </c>
      <c r="G38" s="124">
        <v>2444278</v>
      </c>
      <c r="H38" s="124">
        <f>SUM(E38-G38)</f>
        <v>324922</v>
      </c>
      <c r="I38" s="125">
        <f t="shared" si="1"/>
        <v>113.2931687803106</v>
      </c>
    </row>
    <row r="39" spans="1:9" ht="15.75" customHeight="1">
      <c r="A39" s="147" t="s">
        <v>343</v>
      </c>
      <c r="B39" s="147"/>
      <c r="C39" s="120">
        <f>SUM(C5+C11+C14+C19+C23+C30+C32+C37)</f>
        <v>345674209.48</v>
      </c>
      <c r="D39" s="120">
        <f>SUM(D5+D11+D14+D19+D23+D30+D32+D37)</f>
        <v>430155234.82</v>
      </c>
      <c r="E39" s="120">
        <f>SUM(E5+E11+E14+E19+E23+E30+E32+E37)</f>
        <v>425940560.24</v>
      </c>
      <c r="F39" s="121">
        <f t="shared" si="0"/>
        <v>99.0201968408536</v>
      </c>
      <c r="G39" s="120">
        <f>SUM(G5+G11+G14+G19+G23+G30+G32+G37)</f>
        <v>444849234.94</v>
      </c>
      <c r="H39" s="120">
        <f>SUM(H5+H11+H14+H19+H23+H30+H32+H37)</f>
        <v>-18908674.700000025</v>
      </c>
      <c r="I39" s="121">
        <f t="shared" si="1"/>
        <v>95.74941953029314</v>
      </c>
    </row>
    <row r="41" spans="1:9" ht="31.5">
      <c r="A41" s="128" t="s">
        <v>344</v>
      </c>
      <c r="B41" s="129"/>
      <c r="C41" s="130">
        <f>SUM('дох.'!C164-'расх.'!C39)</f>
        <v>-1869879.4100000262</v>
      </c>
      <c r="D41" s="130">
        <f>SUM('дох.'!D164)-'расх.'!D39</f>
        <v>-6105873.790000021</v>
      </c>
      <c r="E41" s="130">
        <f>SUM('дох.'!E164)-'расх.'!E39</f>
        <v>-3838100.839999914</v>
      </c>
      <c r="F41" s="129"/>
      <c r="G41" s="130">
        <f>SUM('дох.'!G164)-'расх.'!G39</f>
        <v>4810363.300000012</v>
      </c>
      <c r="H41" s="130">
        <f>SUM('дох.'!H164)-'расх.'!H39</f>
        <v>-8648464.139999956</v>
      </c>
      <c r="I41" s="131"/>
    </row>
  </sheetData>
  <sheetProtection selectLockedCells="1" selectUnlockedCells="1"/>
  <mergeCells count="9">
    <mergeCell ref="A39:B39"/>
    <mergeCell ref="A1:I1"/>
    <mergeCell ref="A3:A4"/>
    <mergeCell ref="B3:B4"/>
    <mergeCell ref="C3:C4"/>
    <mergeCell ref="D3:D4"/>
    <mergeCell ref="E3:E4"/>
    <mergeCell ref="F3:F4"/>
    <mergeCell ref="G3:I3"/>
  </mergeCells>
  <printOptions/>
  <pageMargins left="0.7875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</dc:creator>
  <cp:keywords/>
  <dc:description/>
  <cp:lastModifiedBy>Сидорова</cp:lastModifiedBy>
  <dcterms:created xsi:type="dcterms:W3CDTF">2020-02-18T15:41:36Z</dcterms:created>
  <dcterms:modified xsi:type="dcterms:W3CDTF">2020-02-19T06:29:07Z</dcterms:modified>
  <cp:category/>
  <cp:version/>
  <cp:contentType/>
  <cp:contentStatus/>
</cp:coreProperties>
</file>